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package/2006/relationships/metadata/core-properties" Target="docProps/core.xml" /><Relationship Id="rId4" Type="http://schemas.openxmlformats.org/officeDocument/2006/relationships/custom-properties" Target="docProps/custom.xml" /><Relationship Id="rId1" Type="http://schemas.openxmlformats.org/officeDocument/2006/relationships/officeDocument" Target="xl/workbook.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7" lowestEdited="7" rupBuild="29530"/>
  <workbookPr codeName="ThisWorkbook"/>
  <workbookProtection workbookAlgorithmName="SHA-512" workbookHashValue="ejROtAPVfCW4+YPSax6WUVHCF/NIPeLP8ZuXsLkMYYYan+z7ukoi/6/hFGPJuYGB9M7WzyFr7aTYuIQKA5LmmA==" workbookSaltValue="P6V0ca4LqhQYxqTPE/4m/g==" workbookSpinCount="100000" lockStructure="1"/>
  <bookViews>
    <workbookView xWindow="2244" yWindow="2496" windowWidth="20796" windowHeight="11904"/>
  </bookViews>
  <sheets>
    <sheet name="Instructions" sheetId="5" r:id="rId1"/>
    <sheet name="Measurements" sheetId="2" r:id="rId2"/>
    <sheet name="Prices" sheetId="3" r:id="rId3"/>
    <sheet name="Order summary" sheetId="4" r:id="rId4"/>
  </sheets>
  <definedNames>
    <definedName name="_xlnm._FilterDatabase" comment="" localSheetId="1">Measurements!$M$7:$M$600</definedName>
    <definedName name="Assembly" comment="">Measurements!$F$5</definedName>
    <definedName name="Folded" comment="">Measurements!$F$5</definedName>
    <definedName name="HourlyCost" comment="">Prices!$Z$3</definedName>
    <definedName name="HourlyPrice" comment="">Prices!$Y$3</definedName>
    <definedName name="HourlyRate" comment="">Prices!$Y$3</definedName>
    <definedName name="Label" comment="">Measurements!$K$5</definedName>
    <definedName name="LastEntry" comment="">MIN(ROW(OrderData[]))+ROWS(OrderData[])-1</definedName>
    <definedName name="Maintenance" comment="">Prices!$AC$3</definedName>
    <definedName name="Price1000" comment="">Prices!$Z$8</definedName>
    <definedName name="_xlnm.Print_Titles" comment="" localSheetId="1">Measurements!$7:$7</definedName>
    <definedName name="Profit" comment="">Prices!$AA$3</definedName>
    <definedName name="Starting_row" comment="">MIN(ROW(OrderData[]))+1</definedName>
    <definedName name="Title1" comment="">OrderData[[#Headers],[Box Style]]</definedName>
    <definedName name="TotalPrice" comment="">Measurements!$T$5</definedName>
  </definedNames>
  <calcPr fullPrecision="1" calcId="191028"/>
  <pivotCaches>
    <pivotCache cacheId="29"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<sst xmlns="http://schemas.openxmlformats.org/spreadsheetml/2006/main" uniqueCount="86" count="157">
  <si>
    <t>Flat pack or assembled:</t>
  </si>
  <si>
    <t>Assembled</t>
  </si>
  <si>
    <t>Label location:</t>
  </si>
  <si>
    <t>Estimated price:</t>
  </si>
  <si>
    <t>Complicated formula explanations</t>
  </si>
  <si>
    <t>Hide</t>
  </si>
  <si>
    <t>Number</t>
  </si>
  <si>
    <t>Packaged</t>
  </si>
  <si>
    <t>Cut</t>
  </si>
  <si>
    <t>Box Style</t>
  </si>
  <si>
    <t>Item Reference</t>
  </si>
  <si>
    <t>Height (mm)</t>
  </si>
  <si>
    <t>Width (mm)</t>
  </si>
  <si>
    <t>Depth (mm)</t>
  </si>
  <si>
    <t>Quantity (default 1)</t>
  </si>
  <si>
    <t>Labels needed?</t>
  </si>
  <si>
    <t>Label Content</t>
  </si>
  <si>
    <t>Notes / Comments</t>
  </si>
  <si>
    <t>Actual quantity</t>
  </si>
  <si>
    <t>Board H</t>
  </si>
  <si>
    <t>Board W</t>
  </si>
  <si>
    <t>H cat</t>
  </si>
  <si>
    <t>W cat</t>
  </si>
  <si>
    <t>Size</t>
  </si>
  <si>
    <t>Price
(inc VAT)</t>
  </si>
  <si>
    <t>Cost</t>
  </si>
  <si>
    <t>Time (min)</t>
  </si>
  <si>
    <t>Error</t>
  </si>
  <si>
    <t>Style</t>
  </si>
  <si>
    <t>Cut min</t>
  </si>
  <si>
    <t>Staff cost</t>
  </si>
  <si>
    <t>Staff time</t>
  </si>
  <si>
    <t>Assembly minutes</t>
  </si>
  <si>
    <t>Assembly cost</t>
  </si>
  <si>
    <t>Board weight (micron)</t>
  </si>
  <si>
    <t>Board cost</t>
  </si>
  <si>
    <t>Maintenance</t>
  </si>
  <si>
    <t>Additional cost</t>
  </si>
  <si>
    <t>Calculated price</t>
  </si>
  <si>
    <t>Price flat pack</t>
  </si>
  <si>
    <t>Assembly price</t>
  </si>
  <si>
    <t>Price assembled</t>
  </si>
  <si>
    <t>Price per hour</t>
  </si>
  <si>
    <t>Cost per hour</t>
  </si>
  <si>
    <t>Profit margin</t>
  </si>
  <si>
    <t>Maintenance cost</t>
  </si>
  <si>
    <t>Maintenance/(950 boards/y)</t>
  </si>
  <si>
    <t>Clamshell</t>
  </si>
  <si>
    <t>S</t>
  </si>
  <si>
    <t>M</t>
  </si>
  <si>
    <t>L</t>
  </si>
  <si>
    <t>Board</t>
  </si>
  <si>
    <t>Cost per board</t>
  </si>
  <si>
    <t>Boxes per board</t>
  </si>
  <si>
    <t>Min W</t>
  </si>
  <si>
    <t>Max W</t>
  </si>
  <si>
    <t>Min H</t>
  </si>
  <si>
    <t>Max H</t>
  </si>
  <si>
    <t>Additional</t>
  </si>
  <si>
    <t>Price</t>
  </si>
  <si>
    <t>XL</t>
  </si>
  <si>
    <t>Tyvek tape</t>
  </si>
  <si>
    <t>Special</t>
  </si>
  <si>
    <t>Wrap lock</t>
  </si>
  <si>
    <t>Flute</t>
  </si>
  <si>
    <t>Mountboard</t>
  </si>
  <si>
    <t>Not available</t>
  </si>
  <si>
    <t>Tabbed folder</t>
  </si>
  <si>
    <t>Plan folder</t>
  </si>
  <si>
    <t>Box + lid</t>
  </si>
  <si>
    <t>Four flap folder</t>
  </si>
  <si>
    <t>Half length head and tail flaps</t>
  </si>
  <si>
    <t>Without stiffener</t>
  </si>
  <si>
    <t>Full lid</t>
  </si>
  <si>
    <t>Full length head and tail flaps</t>
  </si>
  <si>
    <t>With flute stiffener</t>
  </si>
  <si>
    <t>Half lid</t>
  </si>
  <si>
    <t>Full lid, one side folding down</t>
  </si>
  <si>
    <t>One side folding down, half lid</t>
  </si>
  <si>
    <t>Box + lid (tabbed)</t>
  </si>
  <si>
    <t>Box + lid (glued)</t>
  </si>
  <si>
    <t>Labels only</t>
  </si>
  <si>
    <t>Boxes ordered</t>
  </si>
  <si>
    <t>Quantity</t>
  </si>
  <si>
    <t>Grand Total</t>
  </si>
  <si>
    <t>9 sticker labels per sheet</t>
  </si>
</sst>
</file>

<file path=xl/styles.xml><?xml version="1.0" encoding="utf-8"?>
<styleSheet xmlns:mc="http://schemas.openxmlformats.org/markup-compatibility/2006" xmlns:x14ac="http://schemas.microsoft.com/office/spreadsheetml/2009/9/ac" xmlns="http://schemas.openxmlformats.org/spreadsheetml/2006/main" mc:Ignorable="x14ac">
  <numFmts count="8">
    <numFmt numFmtId="8" formatCode="&quot;£&quot;#,##0.00;[Red]\-&quot;£&quot;#,##0.00"/>
    <numFmt numFmtId="41" formatCode="_(* #,##0_);_(* \(#,##0\);_(* &quot;-&quot;_);_(@_)"/>
    <numFmt numFmtId="43" formatCode="_(* #,##0.00_);_(* \(#,##0.00\);_(* &quot;-&quot;??_);_(@_)"/>
    <numFmt numFmtId="164" formatCode="&quot;£&quot;#,##0"/>
    <numFmt numFmtId="165" formatCode="&quot;£&quot;#,##0.00"/>
    <numFmt numFmtId="166" formatCode="_-[$£-809]* #,##0.00_-;\-[$£-809]* #,##0.00_-;_-[$£-809]* &quot;-&quot;??_-;_-@_-"/>
    <numFmt numFmtId="167" formatCode="[h]:mm"/>
    <numFmt numFmtId="168" formatCode="&quot;£&quot;#,##0.0000"/>
  </numFmts>
  <fonts count="125">
    <font>
      <sz val="11"/>
      <color theme="1" tint="0.14996795556505021"/>
      <name val="Franklin Gothic Book"/>
      <family val="2"/>
      <charset val="0"/>
      <scheme val="minor"/>
    </font>
    <font>
      <sz val="11"/>
      <color theme="1"/>
      <name val="Franklin Gothic Book"/>
      <family val="2"/>
      <charset val="0"/>
      <scheme val="minor"/>
    </font>
    <font>
      <sz val="18"/>
      <color theme="3"/>
      <name val="Constantia"/>
      <family val="1"/>
      <charset val="0"/>
      <scheme val="major"/>
    </font>
    <font>
      <b/>
      <sz val="11"/>
      <color theme="1" tint="0.249946592608417"/>
      <name val="Constantia"/>
      <family val="1"/>
      <charset val="0"/>
      <scheme val="major"/>
    </font>
    <font>
      <sz val="11"/>
      <color theme="1" tint="0.14996795556505021"/>
      <name val="Franklin Gothic Book"/>
      <family val="2"/>
      <charset val="0"/>
      <scheme val="minor"/>
    </font>
    <font>
      <b/>
      <sz val="14"/>
      <color theme="1" tint="0.14996795556505021"/>
      <name val="Franklin Gothic Book"/>
      <family val="2"/>
      <charset val="0"/>
      <scheme val="minor"/>
    </font>
    <font>
      <sz val="26"/>
      <color theme="1" tint="0.14996795556505021"/>
      <name val="Constantia"/>
      <family val="2"/>
      <charset val="0"/>
      <scheme val="major"/>
    </font>
    <font>
      <sz val="11"/>
      <name val="Franklin Gothic Book"/>
      <family val="2"/>
      <charset val="0"/>
      <scheme val="minor"/>
    </font>
    <font>
      <sz val="11"/>
      <color rgb="FF006100"/>
      <name val="Franklin Gothic Book"/>
      <family val="2"/>
      <charset val="0"/>
      <scheme val="minor"/>
    </font>
    <font>
      <sz val="11"/>
      <color rgb="FF9C0006"/>
      <name val="Franklin Gothic Book"/>
      <family val="2"/>
      <charset val="0"/>
      <scheme val="minor"/>
    </font>
    <font>
      <sz val="11"/>
      <color rgb="FF9C5700"/>
      <name val="Franklin Gothic Book"/>
      <family val="2"/>
      <charset val="0"/>
      <scheme val="minor"/>
    </font>
    <font>
      <sz val="11"/>
      <color rgb="FF3F3F76"/>
      <name val="Franklin Gothic Book"/>
      <family val="2"/>
      <charset val="0"/>
      <scheme val="minor"/>
    </font>
    <font>
      <b/>
      <sz val="11"/>
      <color rgb="FF3F3F3F"/>
      <name val="Franklin Gothic Book"/>
      <family val="2"/>
      <charset val="0"/>
      <scheme val="minor"/>
    </font>
    <font>
      <b/>
      <sz val="11"/>
      <color rgb="FFFA7D00"/>
      <name val="Franklin Gothic Book"/>
      <family val="2"/>
      <charset val="0"/>
      <scheme val="minor"/>
    </font>
    <font>
      <sz val="11"/>
      <color rgb="FFFA7D00"/>
      <name val="Franklin Gothic Book"/>
      <family val="2"/>
      <charset val="0"/>
      <scheme val="minor"/>
    </font>
    <font>
      <b/>
      <sz val="11"/>
      <color theme="0"/>
      <name val="Franklin Gothic Book"/>
      <family val="2"/>
      <charset val="0"/>
      <scheme val="minor"/>
    </font>
    <font>
      <sz val="11"/>
      <color rgb="FFFF0000"/>
      <name val="Franklin Gothic Book"/>
      <family val="2"/>
      <charset val="0"/>
      <scheme val="minor"/>
    </font>
    <font>
      <i/>
      <sz val="11"/>
      <color rgb="FF7F7F7F"/>
      <name val="Franklin Gothic Book"/>
      <family val="2"/>
      <charset val="0"/>
      <scheme val="minor"/>
    </font>
    <font>
      <sz val="11"/>
      <color theme="0"/>
      <name val="Franklin Gothic Book"/>
      <family val="2"/>
      <charset val="0"/>
      <scheme val="minor"/>
    </font>
    <font>
      <sz val="12"/>
      <color theme="1" tint="0.0499893185216834"/>
      <name val="Arial"/>
      <family val="2"/>
      <charset val="0"/>
    </font>
    <font>
      <sz val="11"/>
      <color theme="1" tint="0.14996795556505021"/>
      <name val="Arial"/>
      <family val="2"/>
      <charset val="0"/>
    </font>
    <font>
      <b/>
      <sz val="12"/>
      <color theme="3"/>
      <name val="Arial"/>
      <family val="2"/>
      <charset val="0"/>
    </font>
    <font>
      <b/>
      <sz val="14"/>
      <color theme="1"/>
      <name val="Arial"/>
      <family val="2"/>
      <charset val="0"/>
    </font>
    <font>
      <b/>
      <sz val="12"/>
      <color theme="0"/>
      <name val="Arial"/>
      <family val="2"/>
      <charset val="0"/>
    </font>
    <font>
      <b/>
      <sz val="12"/>
      <color theme="1" tint="0.14996795556505021"/>
      <name val="Arial"/>
      <family val="2"/>
      <charset val="0"/>
    </font>
    <font>
      <sz val="12"/>
      <color theme="1" tint="0.14996795556505021"/>
      <name val="Arial"/>
      <family val="2"/>
      <charset val="0"/>
    </font>
    <font>
      <sz val="14"/>
      <color theme="1" tint="0.14996795556505021"/>
      <name val="Arial"/>
      <family val="2"/>
      <charset val="0"/>
    </font>
    <font>
      <i/>
      <sz val="11"/>
      <color theme="0"/>
      <name val="Arial"/>
      <family val="2"/>
      <charset val="0"/>
    </font>
    <font>
      <b/>
      <sz val="11"/>
      <color theme="0"/>
      <name val="Arial"/>
      <family val="2"/>
      <charset val="0"/>
    </font>
    <font>
      <sz val="11"/>
      <color rgb="FF000000"/>
      <name val="Calibri"/>
      <family val="2"/>
      <charset val="0"/>
    </font>
    <font>
      <b/>
      <sz val="14"/>
      <color rgb="FFFFFFFF"/>
      <name val="Calibri"/>
      <family val="2"/>
      <charset val="0"/>
    </font>
    <font>
      <b/>
      <sz val="11"/>
      <color theme="1" tint="0.14996795556505021"/>
      <name val="Franklin Gothic Book"/>
      <family val="2"/>
      <charset val="0"/>
      <scheme val="minor"/>
    </font>
    <font>
      <b/>
      <sz val="14"/>
      <color rgb="FF000000"/>
      <name val="Arial"/>
      <family val="2"/>
      <charset val="0"/>
    </font>
    <font>
      <sz val="8"/>
      <name val="Franklin Gothic Book"/>
      <family val="2"/>
      <charset val="0"/>
      <scheme val="minor"/>
    </font>
    <font>
      <b/>
      <sz val="14"/>
      <color theme="5" tint="0.79998168889431442"/>
      <name val="Arial"/>
      <family val="2"/>
      <charset val="0"/>
    </font>
    <font>
      <sz val="11"/>
      <color theme="5" tint="0.79998168889431442"/>
      <name val="Arial"/>
      <family val="2"/>
      <charset val="0"/>
    </font>
    <font>
      <b/>
      <sz val="11"/>
      <name val="Arial"/>
      <family val="2"/>
      <charset val="0"/>
    </font>
    <font>
      <u val="single"/>
      <sz val="11"/>
      <color theme="10"/>
      <name val="Franklin Gothic Book"/>
      <family val="2"/>
      <charset val="0"/>
      <scheme val="minor"/>
    </font>
    <font>
      <sz val="14"/>
      <name val="Arial"/>
      <family val="2"/>
      <charset val="0"/>
    </font>
    <font>
      <sz val="11"/>
      <name val="Calibri"/>
      <family val="2"/>
      <charset val="0"/>
    </font>
    <font>
      <b/>
      <sz val="11"/>
      <color rgb="FFFFFFFF"/>
      <name val="Franklin Gothic Book"/>
      <family val="2"/>
      <charset val="0"/>
      <scheme val="minor"/>
    </font>
    <font>
      <sz val="11"/>
      <color rgb="FF000000"/>
      <name val="Franklin Gothic Book"/>
      <family val="2"/>
      <charset val="0"/>
      <scheme val="minor"/>
    </font>
    <font>
      <sz val="18"/>
      <color rgb="001F497D"/>
      <name val="Franklin Gothic Book"/>
      <family val="2"/>
      <charset val="0"/>
    </font>
    <font>
      <sz val="18"/>
      <color rgb="001F497D"/>
      <name val="Franklin Gothic Book"/>
      <family val="2"/>
      <charset val="0"/>
    </font>
    <font>
      <sz val="12"/>
      <color indexed="63"/>
      <name val="Franklin Gothic Book"/>
      <family val="2"/>
      <charset val="0"/>
    </font>
    <font>
      <sz val="14"/>
      <color indexed="63"/>
      <name val="Franklin Gothic Book"/>
      <family val="2"/>
      <charset val="0"/>
    </font>
    <font>
      <sz val="14"/>
      <color indexed="63"/>
      <name val="Franklin Gothic Book"/>
      <family val="2"/>
      <charset val="0"/>
    </font>
    <font>
      <sz val="14"/>
      <color indexed="63"/>
      <name val="Franklin Gothic Book"/>
      <family val="2"/>
      <charset val="0"/>
    </font>
    <font>
      <sz val="14"/>
      <color indexed="63"/>
      <name val="Franklin Gothic Book"/>
      <family val="2"/>
      <charset val="0"/>
    </font>
    <font>
      <sz val="14"/>
      <color indexed="63"/>
      <name val="Franklin Gothic Book"/>
      <family val="2"/>
      <charset val="0"/>
    </font>
    <font>
      <sz val="14"/>
      <color indexed="63"/>
      <name val="Franklin Gothic Book"/>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20"/>
      <color rgb="00F7F5E6"/>
      <name val="Arial"/>
      <family val="2"/>
      <charset val="0"/>
    </font>
    <font>
      <sz val="11"/>
      <color indexed="63"/>
      <name val="Franklin Gothic Book"/>
      <family val="2"/>
      <charset val="0"/>
    </font>
    <font>
      <i/>
      <sz val="20"/>
      <color rgb="00F7F5E6"/>
      <name val="Arial"/>
      <family val="2"/>
      <charset val="0"/>
    </font>
    <font>
      <sz val="18"/>
      <color rgb="001F497D"/>
      <name val="Franklin Gothic Book"/>
      <family val="2"/>
      <charset val="0"/>
    </font>
    <font>
      <sz val="18"/>
      <color rgb="001F497D"/>
      <name val="Franklin Gothic Book"/>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20"/>
      <color indexed="63"/>
      <name val="Franklin Gothic Book"/>
      <family val="2"/>
      <charset val="0"/>
    </font>
    <font>
      <sz val="18"/>
      <color indexed="63"/>
      <name val="Franklin Gothic Book"/>
      <family val="2"/>
      <charset val="0"/>
    </font>
    <font>
      <sz val="20"/>
      <color indexed="63"/>
      <name val="Franklin Gothic Book"/>
      <family val="2"/>
      <charset val="0"/>
    </font>
    <font>
      <sz val="20"/>
      <color indexed="63"/>
      <name val="Franklin Gothic Book"/>
      <family val="2"/>
      <charset val="0"/>
    </font>
    <font>
      <sz val="18"/>
      <color rgb="001F497D"/>
      <name val="+mn-lt"/>
      <family val="2"/>
      <charset val="0"/>
    </font>
    <font>
      <sz val="18"/>
      <color rgb="001F497D"/>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8"/>
      <color rgb="001F497D"/>
      <name val="+mn-lt"/>
      <family val="2"/>
      <charset val="0"/>
    </font>
    <font>
      <sz val="18"/>
      <color rgb="001F497D"/>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4"/>
      <color rgb="FF000000"/>
      <name val="+mn-lt"/>
      <family val="2"/>
      <charset val="0"/>
    </font>
    <font>
      <sz val="18"/>
      <color rgb="001F497D"/>
      <name val="+mn-lt"/>
      <family val="2"/>
      <charset val="0"/>
    </font>
    <font>
      <sz val="18"/>
      <color rgb="001F497D"/>
      <name val="+mn-lt"/>
      <family val="2"/>
      <charset val="0"/>
    </font>
    <font>
      <sz val="14"/>
      <color rgb="FF000000"/>
      <name val="+mn-lt"/>
      <family val="2"/>
      <charset val="0"/>
    </font>
    <font>
      <sz val="28"/>
      <color rgb="00F7F5E6"/>
      <name val="Arial"/>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
      <sz val="11"/>
      <color indexed="63"/>
      <name val="Franklin Gothic Book"/>
      <family val="2"/>
      <charset val="0"/>
    </font>
  </fonts>
  <fills count="43">
    <fill>
      <patternFill patternType="none">
        <fgColor indexed="64"/>
        <bgColor indexed="65"/>
      </patternFill>
    </fill>
    <fill>
      <patternFill patternType="gray125">
        <fgColor indexed="64"/>
        <bgColor indexed="65"/>
      </patternFill>
    </fill>
    <fill>
      <patternFill patternType="solid">
        <fgColor theme="4" tint="0.39994506668294322"/>
        <bgColor indexed="64"/>
      </patternFill>
    </fill>
    <fill>
      <patternFill patternType="solid">
        <fgColor theme="0" tint="-0.14996795556505021"/>
        <bgColor indexed="64"/>
      </patternFill>
    </fill>
    <fill>
      <patternFill patternType="solid">
        <fgColor rgb="FFC6EFCE"/>
        <bgColor indexed="65"/>
      </patternFill>
    </fill>
    <fill>
      <patternFill patternType="solid">
        <fgColor rgb="FFFFC7CE"/>
        <bgColor indexed="65"/>
      </patternFill>
    </fill>
    <fill>
      <patternFill patternType="solid">
        <fgColor rgb="FFFFEB9C"/>
        <bgColor indexed="65"/>
      </patternFill>
    </fill>
    <fill>
      <patternFill patternType="solid">
        <fgColor rgb="FFFFCC99"/>
        <bgColor indexed="65"/>
      </patternFill>
    </fill>
    <fill>
      <patternFill patternType="solid">
        <fgColor rgb="FFF2F2F2"/>
        <bgColor indexed="65"/>
      </patternFill>
    </fill>
    <fill>
      <patternFill patternType="solid">
        <fgColor rgb="FFA5A5A5"/>
        <bgColor indexed="65"/>
      </patternFill>
    </fill>
    <fill>
      <patternFill patternType="solid">
        <fgColor rgb="FFFFFFCC"/>
        <bgColor indexed="65"/>
      </patternFill>
    </fill>
    <fill>
      <patternFill patternType="solid">
        <fgColor theme="4"/>
        <bgColor indexed="6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rgb="FF336699"/>
        <bgColor indexed="64"/>
      </patternFill>
    </fill>
    <fill>
      <patternFill patternType="solid">
        <fgColor rgb="FF4472C4"/>
        <bgColor rgb="FF4472C4"/>
      </patternFill>
    </fill>
    <fill>
      <patternFill patternType="solid">
        <fgColor rgb="FFD9E1F2"/>
        <bgColor rgb="FFD9E1F2"/>
      </patternFill>
    </fill>
    <fill>
      <patternFill patternType="solid">
        <fgColor theme="6" tint="-0.249977111117893"/>
        <bgColor indexed="64"/>
      </patternFill>
    </fill>
    <fill>
      <patternFill patternType="solid">
        <fgColor theme="5"/>
        <bgColor indexed="64"/>
      </patternFill>
    </fill>
    <fill>
      <patternFill patternType="solid">
        <fgColor theme="5"/>
        <bgColor rgb="FF4472C4"/>
      </patternFill>
    </fill>
    <fill>
      <patternFill patternType="solid">
        <fgColor theme="6" tint="-0.499984740745262"/>
        <bgColor indexed="64"/>
      </patternFill>
    </fill>
  </fills>
  <borders count="16">
    <border>
      <left/>
      <right/>
      <top/>
      <bottom/>
      <diagonal/>
    </border>
    <border>
      <left/>
      <right/>
      <top/>
      <bottom style="medium">
        <color theme="4" tint="-0.249946592608417"/>
      </bottom>
      <diagonal/>
    </border>
    <border>
      <left/>
      <right style="thin">
        <color theme="4" tint="-0.499984740745262"/>
      </right>
      <top/>
      <bottom/>
      <diagonal/>
    </border>
    <border>
      <left/>
      <right/>
      <top/>
      <bottom style="thick">
        <color theme="4" tint="-0.499984740745262"/>
      </bottom>
      <diagonal/>
    </border>
    <border>
      <left/>
      <right/>
      <top style="thick">
        <color theme="4" tint="-0.499984740745262"/>
      </top>
      <bottom style="thick">
        <color theme="4" tint="-0.499984740745262"/>
      </bottom>
      <diagonal/>
    </border>
    <border>
      <left/>
      <right style="thin">
        <color theme="4" tint="-0.499984740745262"/>
      </right>
      <top style="thick">
        <color theme="4" tint="-0.499984740745262"/>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rgb="FF8EA9DB"/>
      </top>
      <bottom style="thin">
        <color rgb="FF8EA9DB"/>
      </bottom>
      <diagonal/>
    </border>
    <border>
      <left/>
      <right/>
      <top/>
      <bottom style="thin">
        <color rgb="FF8EA9DB"/>
      </bottom>
      <diagonal/>
    </border>
    <border>
      <left style="thin">
        <color rgb="FF8EA9DB"/>
      </left>
      <right/>
      <top style="thin">
        <color rgb="FF8EA9DB"/>
      </top>
      <bottom/>
      <diagonal/>
    </border>
    <border>
      <left/>
      <right/>
      <top style="thin">
        <color rgb="FF8EA9DB"/>
      </top>
      <bottom/>
      <diagonal/>
    </border>
    <border>
      <left style="thin">
        <color rgb="FF8EA9DB"/>
      </left>
      <right/>
      <top style="thin">
        <color rgb="FF8EA9DB"/>
      </top>
      <bottom style="thin">
        <color rgb="FF8EA9DB"/>
      </bottom>
      <diagonal/>
    </border>
  </borders>
  <cellStyleXfs count="137">
    <xf numFmtId="0" fontId="0" fillId="0" borderId="0">
      <alignment horizontal="left" vertical="center" wrapText="1"/>
    </xf>
    <xf numFmtId="0" fontId="2" fillId="2" borderId="1" applyProtection="0">
      <alignment horizontal="left" vertical="center"/>
    </xf>
    <xf numFmtId="14" fontId="3" fillId="0" borderId="0" applyProtection="0">
      <alignment horizontal="left" vertical="center"/>
    </xf>
    <xf numFmtId="0" fontId="5" fillId="0" borderId="0" applyFill="0" applyProtection="0">
      <alignment horizontal="right" vertical="center"/>
    </xf>
    <xf numFmtId="0" fontId="0" fillId="0" borderId="0" applyBorder="0" applyNumberFormat="0" applyFill="0" applyProtection="0">
      <alignment horizontal="right" vertical="center" wrapText="1"/>
    </xf>
    <xf numFmtId="164" fontId="7" fillId="0" borderId="0" applyBorder="0" applyFill="0" applyProtection="0">
      <alignment horizontal="right" vertical="center"/>
    </xf>
    <xf numFmtId="165" fontId="0" fillId="0" borderId="0" applyBorder="0" applyFill="0" applyProtection="0">
      <alignment horizontal="right" vertical="center"/>
    </xf>
    <xf numFmtId="9" fontId="0" fillId="0" borderId="0" applyBorder="0" applyFont="0" applyFill="0" applyProtection="0">
      <alignment horizontal="right" vertical="center"/>
    </xf>
    <xf numFmtId="0" fontId="0" fillId="0" borderId="2" applyFont="0" applyNumberFormat="0" applyFill="0" applyProtection="0">
      <alignment horizontal="right" vertical="center" wrapText="1"/>
    </xf>
    <xf numFmtId="0" fontId="6" fillId="0" borderId="3" applyNumberFormat="0" applyFill="0" applyProtection="0">
      <alignment horizontal="left" vertical="center"/>
    </xf>
    <xf numFmtId="0" fontId="0" fillId="3" borderId="4" applyAlignment="0" applyNumberFormat="0" applyProtection="0"/>
    <xf numFmtId="0" fontId="0" fillId="0" borderId="0" applyBorder="0" applyFont="0" applyNumberFormat="0" applyFill="0">
      <alignment horizontal="left" vertical="center" indent="3"/>
    </xf>
    <xf numFmtId="0" fontId="7" fillId="3" borderId="5" applyFont="0" applyNumberFormat="0">
      <alignment horizontal="right" vertical="center"/>
    </xf>
    <xf numFmtId="43" fontId="0" fillId="0" borderId="0" applyAlignment="0" applyBorder="0" applyFont="0" applyFill="0" applyProtection="0"/>
    <xf numFmtId="41" fontId="0" fillId="0" borderId="0" applyAlignment="0" applyBorder="0" applyFont="0" applyFill="0" applyProtection="0"/>
    <xf numFmtId="0" fontId="8" fillId="4" borderId="0" applyAlignment="0" applyBorder="0" applyNumberFormat="0" applyProtection="0"/>
    <xf numFmtId="0" fontId="9" fillId="5" borderId="0" applyAlignment="0" applyBorder="0" applyNumberFormat="0" applyProtection="0"/>
    <xf numFmtId="0" fontId="10" fillId="6" borderId="0" applyAlignment="0" applyBorder="0" applyNumberFormat="0" applyProtection="0"/>
    <xf numFmtId="0" fontId="11" fillId="7" borderId="6" applyAlignment="0" applyNumberFormat="0" applyProtection="0"/>
    <xf numFmtId="0" fontId="12" fillId="8" borderId="7" applyAlignment="0" applyNumberFormat="0" applyProtection="0"/>
    <xf numFmtId="0" fontId="13" fillId="8" borderId="6" applyAlignment="0" applyNumberFormat="0" applyProtection="0"/>
    <xf numFmtId="0" fontId="14" fillId="0" borderId="8" applyAlignment="0" applyNumberFormat="0" applyFill="0" applyProtection="0"/>
    <xf numFmtId="0" fontId="15" fillId="9" borderId="9" applyAlignment="0" applyNumberFormat="0" applyProtection="0"/>
    <xf numFmtId="0" fontId="16" fillId="0" borderId="0" applyAlignment="0" applyBorder="0" applyNumberFormat="0" applyFill="0" applyProtection="0"/>
    <xf numFmtId="0" fontId="0" fillId="10" borderId="10" applyAlignment="0" applyFont="0" applyNumberFormat="0" applyProtection="0"/>
    <xf numFmtId="0" fontId="17" fillId="0" borderId="0" applyAlignment="0" applyBorder="0" applyNumberFormat="0" applyFill="0" applyProtection="0"/>
    <xf numFmtId="0" fontId="18" fillId="11" borderId="0" applyAlignment="0" applyBorder="0" applyNumberFormat="0" applyProtection="0"/>
    <xf numFmtId="0" fontId="1" fillId="12" borderId="0" applyAlignment="0" applyBorder="0" applyNumberFormat="0" applyProtection="0"/>
    <xf numFmtId="0" fontId="1" fillId="13" borderId="0" applyAlignment="0" applyBorder="0" applyNumberFormat="0" applyProtection="0"/>
    <xf numFmtId="0" fontId="1" fillId="14" borderId="0" applyAlignment="0" applyBorder="0" applyNumberFormat="0" applyProtection="0"/>
    <xf numFmtId="0" fontId="18" fillId="15" borderId="0" applyAlignment="0" applyBorder="0" applyNumberFormat="0" applyProtection="0"/>
    <xf numFmtId="0" fontId="1" fillId="16" borderId="0" applyAlignment="0" applyBorder="0" applyNumberFormat="0" applyProtection="0"/>
    <xf numFmtId="0" fontId="1" fillId="17" borderId="0" applyAlignment="0" applyBorder="0" applyNumberFormat="0" applyProtection="0"/>
    <xf numFmtId="0" fontId="1" fillId="18" borderId="0" applyAlignment="0" applyBorder="0" applyNumberFormat="0" applyProtection="0"/>
    <xf numFmtId="0" fontId="18" fillId="19" borderId="0" applyAlignment="0" applyBorder="0" applyNumberFormat="0" applyProtection="0"/>
    <xf numFmtId="0" fontId="1" fillId="20" borderId="0" applyAlignment="0" applyBorder="0" applyNumberFormat="0" applyProtection="0"/>
    <xf numFmtId="0" fontId="1" fillId="21" borderId="0" applyAlignment="0" applyBorder="0" applyNumberFormat="0" applyProtection="0"/>
    <xf numFmtId="0" fontId="1" fillId="22" borderId="0" applyAlignment="0" applyBorder="0" applyNumberFormat="0" applyProtection="0"/>
    <xf numFmtId="0" fontId="18" fillId="23" borderId="0" applyAlignment="0" applyBorder="0" applyNumberFormat="0" applyProtection="0"/>
    <xf numFmtId="0" fontId="1" fillId="24" borderId="0" applyAlignment="0" applyBorder="0" applyNumberFormat="0" applyProtection="0"/>
    <xf numFmtId="0" fontId="1" fillId="25" borderId="0" applyAlignment="0" applyBorder="0" applyNumberFormat="0" applyProtection="0"/>
    <xf numFmtId="0" fontId="1" fillId="26" borderId="0" applyAlignment="0" applyBorder="0" applyNumberFormat="0" applyProtection="0"/>
    <xf numFmtId="0" fontId="18" fillId="27" borderId="0" applyAlignment="0" applyBorder="0" applyNumberFormat="0" applyProtection="0"/>
    <xf numFmtId="0" fontId="1" fillId="28" borderId="0" applyAlignment="0" applyBorder="0" applyNumberFormat="0" applyProtection="0"/>
    <xf numFmtId="0" fontId="1" fillId="29" borderId="0" applyAlignment="0" applyBorder="0" applyNumberFormat="0" applyProtection="0"/>
    <xf numFmtId="0" fontId="1" fillId="30" borderId="0" applyAlignment="0" applyBorder="0" applyNumberFormat="0" applyProtection="0"/>
    <xf numFmtId="0" fontId="18" fillId="31" borderId="0" applyAlignment="0" applyBorder="0" applyNumberFormat="0" applyProtection="0"/>
    <xf numFmtId="0" fontId="1" fillId="32" borderId="0" applyAlignment="0" applyBorder="0" applyNumberFormat="0" applyProtection="0"/>
    <xf numFmtId="0" fontId="1" fillId="33" borderId="0" applyAlignment="0" applyBorder="0" applyNumberFormat="0" applyProtection="0"/>
    <xf numFmtId="0" fontId="1" fillId="34" borderId="0" applyAlignment="0" applyBorder="0" applyNumberFormat="0" applyProtection="0"/>
    <xf numFmtId="0" fontId="37" fillId="0" borderId="0" applyBorder="0" applyNumberFormat="0" applyFill="0" applyProtection="0">
      <alignment horizontal="left" vertical="center" wrapText="1"/>
    </xf>
  </cellStyleXfs>
  <cellXfs>
    <xf numFmtId="0" fontId="0" fillId="0" borderId="0" xfId="0" applyAlignment="1">
      <alignment horizontal="left" vertical="center" wrapText="1"/>
    </xf>
    <xf numFmtId="0" fontId="20" fillId="0" borderId="0" xfId="0" applyAlignment="1" applyFont="1">
      <alignment horizontal="left" vertical="center" wrapText="1"/>
    </xf>
    <xf numFmtId="0" fontId="25" fillId="0" borderId="0" xfId="0" applyAlignment="1" applyFont="1">
      <alignment horizontal="left" vertical="center" wrapText="1"/>
    </xf>
    <xf numFmtId="0" fontId="29" fillId="0" borderId="11" xfId="0" applyAlignment="1" applyBorder="1" applyFont="1"/>
    <xf numFmtId="0" fontId="29" fillId="0" borderId="0" xfId="0" applyAlignment="1" applyFont="1">
      <alignment horizontal="left" vertical="center"/>
    </xf>
    <xf numFmtId="0" fontId="0" fillId="0" borderId="0" pivotButton="1" xfId="0" applyAlignment="1">
      <alignment horizontal="left" vertical="center" wrapText="1"/>
    </xf>
    <xf numFmtId="0" fontId="0" fillId="0" borderId="0" xfId="0" applyAlignment="1"/>
    <xf numFmtId="0" fontId="7" fillId="0" borderId="0" xfId="0" applyAlignment="1" applyFont="1"/>
    <xf numFmtId="0" fontId="22" fillId="0" borderId="0" xfId="3" applyAlignment="1" applyFont="1" applyProtection="1">
      <alignment horizontal="left" vertical="center"/>
      <protection locked="0"/>
    </xf>
    <xf numFmtId="0" fontId="19" fillId="0" borderId="0" xfId="0" applyAlignment="1" applyFont="1" applyProtection="1">
      <alignment horizontal="left" vertical="center" wrapText="1"/>
      <protection locked="0"/>
    </xf>
    <xf numFmtId="0" fontId="22" fillId="0" borderId="0" xfId="3" applyAlignment="1" applyFont="1" applyProtection="1">
      <alignment horizontal="left" vertical="center"/>
    </xf>
    <xf numFmtId="0" fontId="32" fillId="0" borderId="0" xfId="3" applyAlignment="1" applyFont="1" applyProtection="1">
      <alignment horizontal="left" vertical="center"/>
    </xf>
    <xf numFmtId="0" fontId="36" fillId="0" borderId="0" xfId="3" applyAlignment="1" applyFont="1" applyFill="1" applyProtection="1">
      <alignment horizontal="left" vertical="center"/>
    </xf>
    <xf numFmtId="0" fontId="34" fillId="35" borderId="0" xfId="3" applyAlignment="1" applyFont="1" applyFill="1" applyProtection="1">
      <alignment horizontal="left" vertical="center"/>
    </xf>
    <xf numFmtId="0" fontId="35" fillId="35" borderId="0" xfId="0" applyAlignment="1" applyFont="1" applyFill="1">
      <alignment horizontal="left" vertical="center" wrapText="1"/>
    </xf>
    <xf numFmtId="0" fontId="20" fillId="36" borderId="0" xfId="0" applyAlignment="1" applyFont="1" applyFill="1">
      <alignment horizontal="left" vertical="center" wrapText="1"/>
    </xf>
    <xf numFmtId="0" fontId="27" fillId="36" borderId="0" xfId="0" applyAlignment="1" applyFont="1" applyFill="1">
      <alignment horizontal="left" vertical="center"/>
    </xf>
    <xf numFmtId="0" fontId="26" fillId="0" borderId="0" xfId="0" applyAlignment="1" applyFont="1">
      <alignment horizontal="center" vertical="center" wrapText="1"/>
    </xf>
    <xf numFmtId="0" fontId="5" fillId="0" borderId="0" xfId="0" applyAlignment="1" applyFont="1">
      <alignment horizontal="right" vertical="center" wrapText="1"/>
    </xf>
    <xf numFmtId="14" fontId="21" fillId="0" borderId="0" xfId="2" applyAlignment="1" applyFont="1" applyNumberFormat="1" applyProtection="1">
      <alignment horizontal="left" vertical="center"/>
    </xf>
    <xf numFmtId="0" fontId="24" fillId="0" borderId="0" xfId="0" applyAlignment="1" applyFont="1">
      <alignment horizontal="left" vertical="center" wrapText="1"/>
    </xf>
    <xf numFmtId="0" fontId="23" fillId="36" borderId="0" xfId="0" applyAlignment="1" applyFont="1" applyFill="1">
      <alignment horizontal="center" vertical="center" wrapText="1"/>
    </xf>
    <xf numFmtId="0" fontId="23" fillId="36" borderId="0" xfId="4" applyAlignment="1" applyFont="1" applyFill="1" applyProtection="1">
      <alignment horizontal="center" vertical="center" wrapText="1"/>
    </xf>
    <xf numFmtId="0" fontId="23" fillId="36" borderId="0" xfId="4" applyAlignment="1" applyFont="1" applyFill="1" applyProtection="1">
      <alignment horizontal="center" vertical="center"/>
    </xf>
    <xf numFmtId="0" fontId="28" fillId="36" borderId="0" xfId="4" applyAlignment="1" applyFont="1" applyFill="1" applyProtection="1">
      <alignment horizontal="center" vertical="center" wrapText="1"/>
    </xf>
    <xf numFmtId="0" fontId="29" fillId="0" borderId="0" xfId="0" applyAlignment="1" applyFont="1" applyProtection="1">
      <alignment horizontal="left" vertical="center"/>
      <protection locked="0"/>
    </xf>
    <xf numFmtId="165" fontId="19" fillId="0" borderId="0" xfId="6" applyAlignment="1" applyBorder="1" applyFont="1" applyNumberFormat="1" applyFill="1" applyProtection="1">
      <alignment vertical="center"/>
      <protection locked="0"/>
    </xf>
    <xf numFmtId="9" fontId="19" fillId="0" borderId="0" xfId="7" applyAlignment="1" applyBorder="1" applyFont="1" applyNumberFormat="1" applyFill="1" applyProtection="1">
      <alignment horizontal="right" vertical="center"/>
      <protection locked="0"/>
    </xf>
    <xf numFmtId="165" fontId="19" fillId="0" borderId="0" xfId="6" applyAlignment="1" applyFont="1" applyNumberFormat="1" applyProtection="1">
      <alignment vertical="center"/>
      <protection locked="0"/>
    </xf>
    <xf numFmtId="166" fontId="7" fillId="0" borderId="11" xfId="5" applyAlignment="1" applyBorder="1" applyFont="1" applyNumberFormat="1" applyFill="1">
      <alignment horizontal="right" vertical="center"/>
    </xf>
    <xf numFmtId="165" fontId="7" fillId="0" borderId="0" xfId="5" applyAlignment="1" applyFont="1" applyNumberFormat="1">
      <alignment horizontal="right" vertical="center"/>
    </xf>
    <xf numFmtId="0" fontId="0" fillId="35" borderId="0" xfId="0" applyAlignment="1" applyFill="1">
      <alignment horizontal="left" vertical="center" wrapText="1"/>
    </xf>
    <xf numFmtId="0" fontId="38" fillId="35" borderId="0" xfId="3" applyAlignment="1" applyFont="1" applyFill="1" applyProtection="1">
      <alignment horizontal="left" vertical="center"/>
    </xf>
    <xf numFmtId="165" fontId="7" fillId="0" borderId="11" xfId="5" applyAlignment="1" applyBorder="1" applyFont="1" applyNumberFormat="1" applyFill="1">
      <alignment horizontal="right" vertical="center"/>
    </xf>
    <xf numFmtId="9" fontId="0" fillId="0" borderId="0" xfId="7" applyAlignment="1" applyFont="1" applyNumberFormat="1">
      <alignment horizontal="right" vertical="center"/>
    </xf>
    <xf numFmtId="0" fontId="19" fillId="0" borderId="0" xfId="11" applyAlignment="1" applyFont="1" applyNumberFormat="1" applyFill="1">
      <alignment horizontal="left" vertical="center" indent="3"/>
    </xf>
    <xf numFmtId="0" fontId="20" fillId="35" borderId="0" xfId="0" applyAlignment="1" applyFont="1" applyFill="1">
      <alignment horizontal="left" vertical="center" wrapText="1"/>
    </xf>
    <xf numFmtId="0" fontId="37" fillId="35" borderId="0" xfId="50" applyAlignment="1" applyFont="1" applyFill="1" applyProtection="1">
      <alignment horizontal="left" vertical="center"/>
    </xf>
    <xf numFmtId="8" fontId="39" fillId="0" borderId="0" xfId="0" applyAlignment="1" applyFont="1" applyNumberFormat="1"/>
    <xf numFmtId="165" fontId="7" fillId="0" borderId="0" xfId="5" applyAlignment="1" applyFont="1" applyNumberFormat="1" applyFill="1" quotePrefix="1">
      <alignment horizontal="right" vertical="center"/>
    </xf>
    <xf numFmtId="167" fontId="20" fillId="0" borderId="0" xfId="0" applyAlignment="1" applyFont="1" applyNumberFormat="1">
      <alignment horizontal="left" vertical="center" wrapText="1"/>
    </xf>
    <xf numFmtId="0" fontId="19" fillId="0" borderId="0" xfId="0" applyAlignment="1" applyFont="1">
      <alignment horizontal="center" vertical="center" wrapText="1"/>
    </xf>
    <xf numFmtId="0" fontId="29" fillId="0" borderId="0" xfId="0" applyAlignment="1" applyFont="1" applyProtection="1">
      <alignment horizontal="center" vertical="center"/>
      <protection locked="0"/>
    </xf>
    <xf numFmtId="166" fontId="31" fillId="0" borderId="0" xfId="0" applyAlignment="1" applyFont="1" applyNumberFormat="1">
      <alignment horizontal="center" vertical="center" wrapText="1"/>
    </xf>
    <xf numFmtId="0" fontId="5" fillId="0" borderId="0" xfId="0" applyAlignment="1" applyFont="1">
      <alignment horizontal="left" vertical="center" wrapText="1"/>
    </xf>
    <xf numFmtId="0" fontId="22" fillId="35" borderId="0" xfId="3" applyAlignment="1" applyFont="1" applyFill="1" applyProtection="1">
      <alignment horizontal="left" vertical="center"/>
    </xf>
    <xf numFmtId="2" fontId="0" fillId="0" borderId="0" xfId="0" applyAlignment="1" applyNumberFormat="1">
      <alignment horizontal="left" vertical="center" wrapText="1"/>
    </xf>
    <xf numFmtId="0" fontId="20" fillId="36" borderId="0" xfId="0" applyAlignment="1" applyFont="1" applyFill="1">
      <alignment horizontal="center" vertical="center" wrapText="1"/>
    </xf>
    <xf numFmtId="0" fontId="20" fillId="0" borderId="0" xfId="0" applyAlignment="1" applyFo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166" fontId="29" fillId="0" borderId="12" xfId="5" applyAlignment="1" applyBorder="1" applyFont="1" applyNumberFormat="1" applyFill="1"/>
    <xf numFmtId="166" fontId="29" fillId="0" borderId="11" xfId="5" applyAlignment="1" applyBorder="1" applyFont="1" applyNumberFormat="1" applyFill="1"/>
    <xf numFmtId="0" fontId="40" fillId="37" borderId="13" xfId="0" applyAlignment="1" applyBorder="1" applyFont="1" applyFill="1">
      <alignment horizontal="left" vertical="center" wrapText="1"/>
    </xf>
    <xf numFmtId="0" fontId="40" fillId="37" borderId="14" xfId="0" applyAlignment="1" applyBorder="1" applyFont="1" applyFill="1">
      <alignment horizontal="left" vertical="center" wrapText="1"/>
    </xf>
    <xf numFmtId="0" fontId="41" fillId="38" borderId="13" xfId="0" applyAlignment="1" applyBorder="1" applyFont="1" applyFill="1">
      <alignment horizontal="left" vertical="center" wrapText="1"/>
    </xf>
    <xf numFmtId="0" fontId="41" fillId="38" borderId="14" xfId="0" applyAlignment="1" applyBorder="1" applyFont="1" applyFill="1">
      <alignment horizontal="left" vertical="center" wrapText="1"/>
    </xf>
    <xf numFmtId="0" fontId="41" fillId="0" borderId="13" xfId="0" applyAlignment="1" applyBorder="1" applyFont="1">
      <alignment horizontal="left" vertical="center" wrapText="1"/>
    </xf>
    <xf numFmtId="0" fontId="41" fillId="0" borderId="14" xfId="0" applyAlignment="1" applyBorder="1" applyFont="1">
      <alignment horizontal="left" vertical="center" wrapText="1"/>
    </xf>
    <xf numFmtId="0" fontId="41" fillId="0" borderId="15" xfId="0" applyAlignment="1" applyBorder="1" applyFont="1">
      <alignment horizontal="left" vertical="center" wrapText="1"/>
    </xf>
    <xf numFmtId="0" fontId="41" fillId="0" borderId="11" xfId="0" applyAlignment="1" applyBorder="1" applyFont="1">
      <alignment horizontal="left" vertical="center" wrapText="1"/>
    </xf>
    <xf numFmtId="0" fontId="41" fillId="0" borderId="11" xfId="0" applyAlignment="1" applyBorder="1" applyFont="1">
      <alignment horizontal="left" vertical="center"/>
    </xf>
    <xf numFmtId="0" fontId="23" fillId="39" borderId="0" xfId="0" applyAlignment="1" applyFont="1" applyFill="1">
      <alignment horizontal="center" vertical="center" wrapText="1"/>
    </xf>
    <xf numFmtId="0" fontId="23" fillId="40" borderId="0" xfId="0" applyAlignment="1" applyFont="1" applyFill="1">
      <alignment horizontal="center" vertical="center" wrapText="1"/>
    </xf>
    <xf numFmtId="0" fontId="19" fillId="35" borderId="0" xfId="0" applyAlignment="1" applyFont="1" applyFill="1">
      <alignment horizontal="center" vertical="center" wrapText="1"/>
    </xf>
    <xf numFmtId="166" fontId="19" fillId="35" borderId="0" xfId="0" applyAlignment="1" applyFont="1" applyNumberFormat="1" applyFill="1" quotePrefix="1">
      <alignment horizontal="left" vertical="center" wrapText="1"/>
    </xf>
    <xf numFmtId="0" fontId="19" fillId="35" borderId="0" xfId="0" applyAlignment="1" applyFont="1" applyFill="1">
      <alignment horizontal="left" vertical="center" wrapText="1"/>
    </xf>
    <xf numFmtId="1" fontId="7" fillId="0" borderId="11" xfId="5" applyAlignment="1" applyBorder="1" applyFont="1" applyNumberFormat="1" applyFill="1">
      <alignment horizontal="left" vertical="center"/>
    </xf>
    <xf numFmtId="0" fontId="30" fillId="37" borderId="0" xfId="0" applyAlignment="1" applyFont="1" applyFill="1">
      <alignment vertical="center" wrapText="1"/>
    </xf>
    <xf numFmtId="168" fontId="7" fillId="0" borderId="0" xfId="5" applyAlignment="1" applyFont="1" applyNumberFormat="1">
      <alignment horizontal="right" vertical="center"/>
    </xf>
    <xf numFmtId="0" fontId="0" fillId="0" borderId="0" xfId="0" applyAlignment="1">
      <alignment horizontal="left" vertical="center"/>
    </xf>
    <xf numFmtId="1" fontId="7" fillId="0" borderId="11" xfId="5" applyAlignment="1" applyBorder="1" applyFont="1" applyNumberFormat="1" applyFill="1">
      <alignment horizontal="right" vertical="center"/>
    </xf>
    <xf numFmtId="0" fontId="30" fillId="41" borderId="0" xfId="0" applyAlignment="1" applyFont="1" applyFill="1">
      <alignment vertical="center" wrapText="1"/>
    </xf>
    <xf numFmtId="2" fontId="0" fillId="0" borderId="0" xfId="0" applyAlignment="1" applyNumberFormat="1">
      <alignment horizontal="right" vertical="center" wrapText="1"/>
    </xf>
    <xf numFmtId="0" fontId="0" fillId="0" borderId="0" xfId="0" applyAlignment="1">
      <alignment horizontal="right" vertical="center" wrapText="1"/>
    </xf>
    <xf numFmtId="0" fontId="29" fillId="0" borderId="14" xfId="0" applyAlignment="1" applyBorder="1" applyFont="1"/>
    <xf numFmtId="1" fontId="7" fillId="0" borderId="14" xfId="5" applyAlignment="1" applyBorder="1" applyFont="1" applyNumberFormat="1" applyFill="1">
      <alignment horizontal="right" vertical="center"/>
    </xf>
    <xf numFmtId="166" fontId="7" fillId="0" borderId="14" xfId="5" applyAlignment="1" applyBorder="1" applyFont="1" applyNumberFormat="1" applyFill="1">
      <alignment horizontal="right" vertical="center"/>
    </xf>
    <xf numFmtId="165" fontId="7" fillId="0" borderId="14" xfId="5" applyAlignment="1" applyBorder="1" applyFont="1" applyNumberFormat="1" applyFill="1">
      <alignment horizontal="right" vertical="center"/>
    </xf>
    <xf numFmtId="1" fontId="7" fillId="0" borderId="14" xfId="5" applyAlignment="1" applyBorder="1" applyFont="1" applyNumberFormat="1" applyFill="1">
      <alignment vertical="center"/>
    </xf>
    <xf numFmtId="166" fontId="29" fillId="0" borderId="14" xfId="5" applyAlignment="1" applyBorder="1" applyFont="1" applyNumberFormat="1" applyFill="1"/>
    <xf numFmtId="0" fontId="23" fillId="42" borderId="0" xfId="0" applyAlignment="1" applyFont="1" applyFill="1">
      <alignment horizontal="center" vertical="center" wrapText="1"/>
    </xf>
    <xf numFmtId="0" fontId="23" fillId="42" borderId="0" xfId="4" applyAlignment="1" applyFont="1" applyFill="1" applyProtection="1">
      <alignment horizontal="center" vertical="center" wrapText="1"/>
    </xf>
    <xf numFmtId="0" fontId="23" fillId="39" borderId="0" xfId="0" applyAlignment="1" applyFont="1" applyFill="1">
      <alignment horizontal="center" vertical="center"/>
    </xf>
    <xf numFmtId="0" fontId="0" fillId="0" borderId="0" xfId="0" applyAlignment="1" applyNumberFormat="1">
      <alignment horizontal="left" vertical="center" wrapText="1"/>
    </xf>
    <xf numFmtId="0" fontId="0" fillId="0" borderId="0" xfId="0" applyAlignment="1" applyNumberFormat="1">
      <alignment horizontal="center" vertical="center" wrapText="1"/>
    </xf>
  </cellXfs>
  <cellStyles count="51">
    <cellStyle name="20% - Accent1" xfId="27" builtinId="30"/>
    <cellStyle name="20% - Accent2" xfId="31" builtinId="34"/>
    <cellStyle name="20% - Accent3" xfId="35" builtinId="38"/>
    <cellStyle name="20% - Accent4" xfId="39" builtinId="42"/>
    <cellStyle name="20% - Accent5" xfId="43" builtinId="46"/>
    <cellStyle name="20% - Accent6" xfId="47" builtinId="50"/>
    <cellStyle name="40% - Accent1" xfId="28" builtinId="31"/>
    <cellStyle name="40% - Accent2" xfId="32" builtinId="35"/>
    <cellStyle name="40% - Accent3" xfId="36" builtinId="39"/>
    <cellStyle name="40% - Accent4" xfId="40" builtinId="43"/>
    <cellStyle name="40% - Accent5" xfId="44" builtinId="47"/>
    <cellStyle name="40% - Accent6" xfId="48" builtinId="51"/>
    <cellStyle name="60% - Accent1" xfId="29" builtinId="32"/>
    <cellStyle name="60% - Accent2" xfId="33" builtinId="36"/>
    <cellStyle name="60% - Accent3" xfId="37" builtinId="40"/>
    <cellStyle name="60% - Accent4" xfId="41" builtinId="44"/>
    <cellStyle name="60% - Accent5" xfId="45" builtinId="48"/>
    <cellStyle name="60% - Accent6" xfId="49" builtinId="52"/>
    <cellStyle name="Accent1" xfId="26" builtinId="29"/>
    <cellStyle name="Accent2" xfId="30" builtinId="33"/>
    <cellStyle name="Accent3" xfId="34" builtinId="37"/>
    <cellStyle name="Accent4" xfId="38" builtinId="41"/>
    <cellStyle name="Accent5" xfId="42" builtinId="45"/>
    <cellStyle name="Accent6" xfId="46" builtinId="49"/>
    <cellStyle name="Bad" xfId="16" builtinId="27"/>
    <cellStyle name="Calculation" xfId="20" builtinId="22"/>
    <cellStyle name="Check Cell" xfId="22" builtinId="23"/>
    <cellStyle name="Comma" xfId="13" builtinId="3"/>
    <cellStyle name="Comma [0]" xfId="14" builtinId="6"/>
    <cellStyle name="Currency" xfId="5" builtinId="4"/>
    <cellStyle name="Currency [0]" xfId="6" builtinId="7"/>
    <cellStyle name="Explanatory Text" xfId="25" builtinId="53"/>
    <cellStyle name="Forecast Close" xfId="11"/>
    <cellStyle name="Good" xfId="15" builtinId="26"/>
    <cellStyle name="Heading 1" xfId="1" builtinId="16"/>
    <cellStyle name="Heading 2" xfId="2" builtinId="17"/>
    <cellStyle name="Heading 3" xfId="3" builtinId="18"/>
    <cellStyle name="Heading 4" xfId="4" builtinId="19"/>
    <cellStyle name="Hyperlink" xfId="50" builtinId="8"/>
    <cellStyle name="Input" xfId="18" builtinId="20"/>
    <cellStyle name="Linked Cell" xfId="21" builtinId="24"/>
    <cellStyle name="Neutral" xfId="17" builtinId="28"/>
    <cellStyle name="Normal" xfId="0" builtinId="0"/>
    <cellStyle name="Note" xfId="24" builtinId="10"/>
    <cellStyle name="Output" xfId="19" builtinId="21"/>
    <cellStyle name="Percent" xfId="7" builtinId="5"/>
    <cellStyle name="Right and bottom border" xfId="12"/>
    <cellStyle name="Right Border" xfId="8"/>
    <cellStyle name="Title" xfId="9" builtinId="15"/>
    <cellStyle name="Total" xfId="10" builtinId="25"/>
    <cellStyle name="Warning Text" xfId="23" builtinId="11"/>
  </cellStyles>
  <dxfs>
    <dxf>
      <alignment vertical="center"/>
    </dxf>
    <dxf>
      <alignment vertical="center"/>
    </dxf>
    <dxf>
      <alignment horizontal="center"/>
    </dxf>
    <dxf>
      <alignment horizontal="center"/>
    </dxf>
    <dxf>
      <font>
        <color rgb="FF9C0006"/>
      </font>
      <fill>
        <patternFill>
          <bgColor rgb="FFFFCCCC"/>
        </patternFill>
      </fill>
    </dxf>
    <dxf>
      <font>
        <color rgb="FFCC6600"/>
      </font>
      <fill>
        <patternFill>
          <bgColor rgb="FFFFFFCC"/>
        </patternFill>
      </fill>
    </dxf>
    <dxf>
      <font>
        <color rgb="FFCC6600"/>
      </font>
      <fill>
        <patternFill>
          <bgColor rgb="FFFFFFCC"/>
        </patternFill>
      </fill>
    </dxf>
    <dxf>
      <font>
        <color rgb="FF9C0006"/>
      </font>
      <fill>
        <patternFill>
          <bgColor rgb="FFFFC7CE"/>
        </patternFill>
      </fill>
    </dxf>
    <dxf>
      <font>
        <color rgb="FF9C0006"/>
      </font>
      <fill>
        <patternFill>
          <bgColor rgb="FFFFC7CE"/>
        </patternFill>
      </fill>
    </dxf>
    <dxf>
      <font>
        <b val="0"/>
        <i/>
        <strike val="0"/>
        <color theme="8" tint="0.499984740745262"/>
      </font>
    </dxf>
    <dxf>
      <font>
        <b val="0"/>
        <i val="0"/>
        <strike val="0"/>
        <color rgb="FFC00000"/>
      </font>
    </dxf>
    <dxf>
      <alignment horizontal="center"/>
    </dxf>
    <dxf>
      <alignment horizontal="center"/>
    </dxf>
    <dxf>
      <alignment vertical="center"/>
    </dxf>
    <dxf>
      <alignment vertical="center"/>
    </dxf>
    <dxf>
      <numFmt numFmtId="170" formatCode="&quot;£&quot;#,##0.0000"/>
    </dxf>
    <dxf>
      <numFmt numFmtId="167" formatCode="&quot;£&quot;#,##0.00"/>
    </dxf>
    <dxf>
      <font>
        <strike val="0"/>
        <outline val="0"/>
        <shadow val="0"/>
        <u val="none"/>
        <vertAlign val="baseline"/>
        <sz val="11"/>
        <color auto="1"/>
        <name val="Franklin Gothic Book"/>
        <family val="2"/>
        <scheme val="minor"/>
      </font>
    </dxf>
    <dxf>
      <font>
        <strike val="0"/>
        <outline val="0"/>
        <shadow val="0"/>
        <u val="none"/>
        <vertAlign val="baseline"/>
        <sz val="11"/>
        <color auto="1"/>
        <name val="Franklin Gothic Book"/>
        <family val="2"/>
        <scheme val="minor"/>
      </font>
    </dxf>
    <dxf>
      <font>
        <strike val="0"/>
        <outline val="0"/>
        <shadow val="0"/>
        <u val="none"/>
        <vertAlign val="baseline"/>
        <sz val="11"/>
        <color auto="1"/>
        <name val="Franklin Gothic Book"/>
        <family val="2"/>
        <scheme val="minor"/>
      </font>
    </dxf>
    <dxf>
      <font>
        <strike val="0"/>
        <outline val="0"/>
        <shadow val="0"/>
        <u val="none"/>
        <vertAlign val="baseline"/>
        <sz val="11"/>
        <color auto="1"/>
        <name val="Franklin Gothic Book"/>
        <family val="2"/>
        <scheme val="minor"/>
      </font>
    </dxf>
    <dxf>
      <font>
        <b val="0"/>
        <i val="0"/>
        <strike val="0"/>
        <condense val="0"/>
        <extend val="0"/>
        <outline val="0"/>
        <shadow val="0"/>
        <u val="none"/>
        <vertAlign val="baseline"/>
        <sz val="11"/>
        <color rgb="FF000000"/>
        <name val="Calibri"/>
        <family val="2"/>
        <scheme val="none"/>
      </font>
      <numFmt numFmtId="168" formatCode="_-[$£-809]* #,##0.00_-;\-[$£-809]* #,##0.00_-;_-[$£-809]* &quot;-&quot;??_-;_-@_-"/>
      <fill>
        <patternFill patternType="none">
          <fgColor indexed="64"/>
          <bgColor auto="1"/>
        </patternFill>
      </fill>
      <alignment horizontal="general" vertical="bottom" textRotation="0" wrapText="0" indent="0" justifyLastLine="0" shrinkToFit="0" readingOrder="0"/>
      <border diagonalUp="0" diagonalDown="0">
        <left/>
        <right/>
        <top style="thin">
          <color rgb="FF8EA9DB"/>
        </top>
        <bottom style="thin">
          <color rgb="FF8EA9DB"/>
        </bottom>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vertical/>
        <horizontal/>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vertical/>
        <horizontal/>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vertical/>
        <horizontal/>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vertical/>
        <horizontal/>
      </border>
    </dxf>
    <dxf>
      <numFmt numFmtId="168" formatCode="_-[$£-809]* #,##0.00_-;\-[$£-809]* #,##0.00_-;_-[$£-809]* &quot;-&quot;??_-;_-@_-"/>
      <fill>
        <patternFill patternType="none">
          <fgColor indexed="64"/>
          <bgColor indexed="65"/>
        </patternFill>
      </fill>
      <border diagonalUp="0" diagonalDown="0">
        <left/>
        <right/>
        <top style="thin">
          <color rgb="FF8EA9DB"/>
        </top>
        <bottom style="thin">
          <color rgb="FF8EA9DB"/>
        </bottom>
        <vertical/>
        <horizontal/>
      </border>
    </dxf>
    <dxf>
      <numFmt numFmtId="168" formatCode="_-[$£-809]* #,##0.00_-;\-[$£-809]* #,##0.00_-;_-[$£-809]* &quot;-&quot;??_-;_-@_-"/>
      <fill>
        <patternFill patternType="none">
          <fgColor indexed="64"/>
          <bgColor indexed="65"/>
        </patternFill>
      </fill>
      <border diagonalUp="0" diagonalDown="0" outline="0">
        <left/>
        <right/>
        <top style="thin">
          <color rgb="FF8EA9DB"/>
        </top>
        <bottom style="thin">
          <color rgb="FF8EA9DB"/>
        </bottom>
      </border>
    </dxf>
    <dxf>
      <numFmt numFmtId="1" formatCode="0"/>
      <fill>
        <patternFill patternType="none">
          <fgColor indexed="64"/>
          <bgColor indexed="65"/>
        </patternFill>
      </fill>
      <alignment horizontal="general" textRotation="0" indent="0" justifyLastLine="0" shrinkToFit="0" readingOrder="0"/>
      <border diagonalUp="0" diagonalDown="0" outline="0">
        <left/>
        <right/>
        <top style="thin">
          <color rgb="FF8EA9DB"/>
        </top>
        <bottom style="thin">
          <color rgb="FF8EA9DB"/>
        </bottom>
      </border>
    </dxf>
    <dxf>
      <numFmt numFmtId="167" formatCode="&quot;£&quot;#,##0.00"/>
      <fill>
        <patternFill patternType="none">
          <fgColor indexed="64"/>
          <bgColor indexed="65"/>
        </patternFill>
      </fill>
      <border diagonalUp="0" diagonalDown="0" outline="0">
        <left/>
        <right/>
        <top style="thin">
          <color rgb="FF8EA9DB"/>
        </top>
        <bottom style="thin">
          <color rgb="FF8EA9DB"/>
        </bottom>
      </border>
    </dxf>
    <dxf>
      <numFmt numFmtId="1" formatCode="0"/>
      <fill>
        <patternFill patternType="none">
          <fgColor indexed="64"/>
          <bgColor indexed="65"/>
        </patternFill>
      </fill>
      <border diagonalUp="0" diagonalDown="0" outline="0">
        <left/>
        <right/>
        <top style="thin">
          <color rgb="FF8EA9DB"/>
        </top>
        <bottom style="thin">
          <color rgb="FF8EA9DB"/>
        </bottom>
      </border>
    </dxf>
    <dxf>
      <numFmt numFmtId="168" formatCode="_-[$£-809]* #,##0.00_-;\-[$£-809]* #,##0.00_-;_-[$£-809]* &quot;-&quot;??_-;_-@_-"/>
      <fill>
        <patternFill patternType="none">
          <fgColor indexed="64"/>
          <bgColor indexed="65"/>
        </patternFill>
      </fill>
      <border diagonalUp="0" diagonalDown="0" outline="0">
        <left/>
        <right/>
        <top style="thin">
          <color rgb="FF8EA9DB"/>
        </top>
        <bottom style="thin">
          <color rgb="FF8EA9DB"/>
        </bottom>
      </border>
    </dxf>
    <dxf>
      <numFmt numFmtId="168" formatCode="_-[$£-809]* #,##0.00_-;\-[$£-809]* #,##0.00_-;_-[$£-809]* &quot;-&quot;??_-;_-@_-"/>
      <fill>
        <patternFill patternType="none">
          <fgColor indexed="64"/>
          <bgColor indexed="65"/>
        </patternFill>
      </fill>
      <border diagonalUp="0" diagonalDown="0" outline="0">
        <left/>
        <right/>
        <top style="thin">
          <color rgb="FF8EA9DB"/>
        </top>
        <bottom style="thin">
          <color rgb="FF8EA9DB"/>
        </bottom>
      </border>
    </dxf>
    <dxf>
      <numFmt numFmtId="1" formatCode="0"/>
      <fill>
        <patternFill patternType="none">
          <fgColor indexed="64"/>
          <bgColor indexed="65"/>
        </patternFill>
      </fill>
      <border diagonalUp="0" diagonalDown="0" outline="0">
        <left/>
        <right/>
        <top style="thin">
          <color rgb="FF8EA9DB"/>
        </top>
        <bottom style="thin">
          <color rgb="FF8EA9DB"/>
        </bottom>
      </border>
    </dxf>
    <dxf>
      <font>
        <b val="0"/>
        <i val="0"/>
        <strike val="0"/>
        <condense val="0"/>
        <extend val="0"/>
        <outline val="0"/>
        <shadow val="0"/>
        <u val="none"/>
        <vertAlign val="baseline"/>
        <sz val="11"/>
        <color rgb="FF000000"/>
        <name val="Calibri"/>
        <family val="2"/>
        <scheme val="none"/>
      </font>
      <fill>
        <patternFill patternType="none">
          <fgColor rgb="FFD9E1F2"/>
          <bgColor auto="1"/>
        </patternFill>
      </fill>
      <alignment horizontal="general" vertical="bottom" textRotation="0" wrapText="0" indent="0" justifyLastLine="0" shrinkToFit="0" readingOrder="0"/>
      <border diagonalUp="0" diagonalDown="0" outline="0">
        <left/>
        <right/>
        <top style="thin">
          <color rgb="FF8EA9DB"/>
        </top>
        <bottom style="thin">
          <color rgb="FF8EA9DB"/>
        </bottom>
      </border>
    </dxf>
    <dxf>
      <font>
        <b val="0"/>
        <i val="0"/>
        <strike val="0"/>
        <condense val="0"/>
        <extend val="0"/>
        <outline val="0"/>
        <shadow val="0"/>
        <u val="none"/>
        <vertAlign val="baseline"/>
        <sz val="11"/>
        <color rgb="FF000000"/>
        <name val="Calibri"/>
        <family val="2"/>
        <scheme val="none"/>
      </font>
      <fill>
        <patternFill patternType="none">
          <fgColor rgb="FFD9E1F2"/>
          <bgColor auto="1"/>
        </patternFill>
      </fill>
      <alignment horizontal="general" vertical="bottom" textRotation="0" wrapText="0" indent="0" justifyLastLine="0" shrinkToFit="0" readingOrder="0"/>
      <border diagonalUp="0" diagonalDown="0" outline="0">
        <left/>
        <right/>
        <top style="thin">
          <color rgb="FF8EA9DB"/>
        </top>
        <bottom style="thin">
          <color rgb="FF8EA9DB"/>
        </bottom>
      </border>
    </dxf>
    <dxf>
      <border outline="0">
        <top style="thin">
          <color rgb="FF8EA9DB"/>
        </top>
      </border>
    </dxf>
    <dxf>
      <border outline="0">
        <left style="thin">
          <color rgb="FF8EA9DB"/>
        </left>
        <top style="thin">
          <color rgb="FF8EA9DB"/>
        </top>
        <bottom style="thin">
          <color rgb="FF8EA9DB"/>
        </bottom>
      </border>
    </dxf>
    <dxf>
      <font>
        <b val="0"/>
        <i val="0"/>
        <strike val="0"/>
        <condense val="0"/>
        <extend val="0"/>
        <outline val="0"/>
        <shadow val="0"/>
        <u val="none"/>
        <vertAlign val="baseline"/>
        <sz val="11"/>
        <color rgb="FF000000"/>
        <name val="Calibri"/>
        <family val="2"/>
        <scheme val="none"/>
      </font>
      <fill>
        <patternFill patternType="solid">
          <fgColor rgb="FFD9E1F2"/>
          <bgColor rgb="FFD9E1F2"/>
        </patternFill>
      </fill>
      <alignment horizontal="general" vertical="bottom" textRotation="0" wrapText="0" indent="0" justifyLastLine="0" shrinkToFit="0" readingOrder="0"/>
    </dxf>
    <dxf>
      <border outline="0">
        <bottom style="thin">
          <color rgb="FF8EA9DB"/>
        </bottom>
      </border>
    </dxf>
    <dxf>
      <font>
        <b/>
        <i val="0"/>
        <strike val="0"/>
        <condense val="0"/>
        <extend val="0"/>
        <outline val="0"/>
        <shadow val="0"/>
        <u val="none"/>
        <vertAlign val="baseline"/>
        <sz val="11"/>
        <color rgb="FFFFFFFF"/>
        <name val="Calibri"/>
        <family val="2"/>
        <scheme val="none"/>
      </font>
      <fill>
        <patternFill patternType="solid">
          <fgColor rgb="FF4472C4"/>
          <bgColor rgb="FF4472C4"/>
        </patternFill>
      </fill>
      <alignment horizontal="general" vertical="bottom" textRotation="0" wrapText="1" indent="0" justifyLastLine="0" shrinkToFit="0" readingOrder="0"/>
    </dxf>
    <dxf>
      <font>
        <b/>
        <i val="0"/>
        <strike val="0"/>
        <condense val="0"/>
        <extend val="0"/>
        <outline val="0"/>
        <shadow val="0"/>
        <u val="none"/>
        <vertAlign val="baseline"/>
        <sz val="12"/>
        <color theme="3"/>
        <name val="Franklin Gothic Book"/>
        <family val="2"/>
        <scheme val="minor"/>
      </font>
      <border diagonalUp="0" diagonalDown="0">
        <left/>
        <right/>
        <top/>
        <bottom style="thick">
          <color theme="3"/>
        </bottom>
      </border>
    </dxf>
    <dxf>
      <font>
        <strike val="0"/>
        <outline val="0"/>
        <shadow val="0"/>
        <u val="none"/>
        <vertAlign val="baseline"/>
        <sz val="12"/>
        <color theme="1" tint="4.9989318521683403E-2"/>
        <name val="Arial"/>
        <family val="2"/>
        <scheme val="none"/>
      </font>
      <fill>
        <patternFill patternType="solid">
          <fgColor indexed="64"/>
          <bgColor theme="6" tint="0.79998168889431442"/>
        </patternFill>
      </fill>
    </dxf>
    <dxf>
      <font>
        <b/>
        <i val="0"/>
        <strike val="0"/>
        <condense val="0"/>
        <extend val="0"/>
        <outline val="0"/>
        <shadow val="0"/>
        <u val="none"/>
        <vertAlign val="baseline"/>
        <sz val="12"/>
        <color theme="3"/>
        <name val="Franklin Gothic Book"/>
        <family val="2"/>
        <scheme val="minor"/>
      </font>
      <border diagonalUp="0" diagonalDown="0">
        <left/>
        <right/>
        <top/>
        <bottom style="thick">
          <color theme="3"/>
        </bottom>
      </border>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i val="0"/>
        <strike val="0"/>
        <condense val="0"/>
        <extend val="0"/>
        <outline val="0"/>
        <shadow val="0"/>
        <u val="none"/>
        <vertAlign val="baseline"/>
        <sz val="12"/>
        <color theme="3"/>
        <name val="Franklin Gothic Book"/>
        <family val="2"/>
        <scheme val="minor"/>
      </font>
      <border diagonalUp="0" diagonalDown="0">
        <left/>
        <right/>
        <top/>
        <bottom style="thick">
          <color theme="3"/>
        </bottom>
      </border>
    </dxf>
    <dxf>
      <numFmt numFmtId="167" formatCode="&quot;£&quot;#,##0.00"/>
      <fill>
        <patternFill patternType="none">
          <fgColor indexed="64"/>
          <bgColor indexed="65"/>
        </patternFill>
      </fill>
    </dxf>
    <dxf>
      <font>
        <strike val="0"/>
        <outline val="0"/>
        <shadow val="0"/>
        <u val="none"/>
        <vertAlign val="baseline"/>
        <sz val="12"/>
        <color theme="1" tint="4.9989318521683403E-2"/>
        <name val="Arial"/>
        <family val="2"/>
        <scheme val="none"/>
      </font>
      <numFmt numFmtId="168" formatCode="_-[$£-809]* #,##0.00_-;\-[$£-809]* #,##0.00_-;_-[$£-809]* &quot;-&quot;??_-;_-@_-"/>
      <fill>
        <patternFill patternType="solid">
          <fgColor indexed="64"/>
          <bgColor theme="6" tint="0.79998168889431442"/>
        </patternFill>
      </fill>
      <protection locked="1" hidden="0"/>
    </dxf>
    <dxf>
      <font>
        <strike val="0"/>
        <outline val="0"/>
        <shadow val="0"/>
        <u val="none"/>
        <vertAlign val="baseline"/>
        <sz val="12"/>
        <color theme="1" tint="4.9989318521683403E-2"/>
        <name val="Arial"/>
        <family val="2"/>
        <scheme val="none"/>
      </font>
      <numFmt numFmtId="0" formatCode="General"/>
      <fill>
        <patternFill patternType="solid">
          <fgColor indexed="64"/>
          <bgColor theme="6" tint="0.79998168889431442"/>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numFmt numFmtId="0" formatCode="General"/>
      <fill>
        <patternFill patternType="none">
          <fgColor indexed="64"/>
          <bgColor indexed="65"/>
        </patternFill>
      </fill>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protection locked="0" hidden="0"/>
    </dxf>
    <dxf>
      <font>
        <b/>
        <i val="0"/>
        <strike val="0"/>
        <condense val="0"/>
        <extend val="0"/>
        <outline val="0"/>
        <shadow val="0"/>
        <u val="none"/>
        <vertAlign val="baseline"/>
        <sz val="12"/>
        <color theme="3"/>
        <name val="Franklin Gothic Book"/>
        <family val="2"/>
        <scheme val="minor"/>
      </font>
      <numFmt numFmtId="167" formatCode="&quot;£&quot;#,##0.00"/>
      <alignment horizontal="right" vertical="center" textRotation="0" wrapText="1" indent="0" justifyLastLine="0" shrinkToFit="0" readingOrder="0"/>
      <border diagonalUp="0" diagonalDown="0" outline="0">
        <left/>
        <right/>
        <top/>
        <bottom style="thick">
          <color theme="3"/>
        </bottom>
      </border>
    </dxf>
    <dxf>
      <font>
        <strike val="0"/>
        <outline val="0"/>
        <shadow val="0"/>
        <u val="none"/>
        <vertAlign val="baseline"/>
        <sz val="12"/>
        <color theme="1" tint="4.9989318521683403E-2"/>
        <name val="Arial"/>
        <family val="2"/>
        <scheme val="none"/>
      </font>
      <alignment horizontal="general" vertical="center" textRotation="0" wrapText="0" indent="0" justifyLastLine="0" shrinkToFit="0" readingOrder="0"/>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3"/>
        <name val="Franklin Gothic Book"/>
        <family val="2"/>
        <scheme val="minor"/>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protection locked="0" hidden="0"/>
    </dxf>
    <dxf>
      <font>
        <b/>
        <i val="0"/>
        <strike val="0"/>
        <condense val="0"/>
        <extend val="0"/>
        <outline val="0"/>
        <shadow val="0"/>
        <u val="none"/>
        <vertAlign val="baseline"/>
        <sz val="12"/>
        <color theme="3"/>
        <name val="Franklin Gothic Medium"/>
        <family val="2"/>
        <scheme val="none"/>
      </font>
      <border diagonalUp="0" diagonalDown="0" outline="0">
        <left/>
        <right/>
        <top/>
        <bottom style="thick">
          <color theme="3"/>
        </bottom>
      </border>
    </dxf>
    <dxf>
      <font>
        <b val="0"/>
        <i val="0"/>
        <strike val="0"/>
        <condense val="0"/>
        <extend val="0"/>
        <outline val="0"/>
        <shadow val="0"/>
        <u val="none"/>
        <vertAlign val="baseline"/>
        <sz val="12"/>
        <color theme="1" tint="4.9989318521683403E-2"/>
        <name val="Arial"/>
        <family val="2"/>
        <scheme val="none"/>
      </font>
      <fill>
        <patternFill patternType="none">
          <fgColor indexed="64"/>
          <bgColor indexed="65"/>
        </patternFill>
      </fill>
      <protection locked="0" hidden="0"/>
    </dxf>
    <dxf>
      <font>
        <b/>
        <i val="0"/>
        <strike val="0"/>
        <condense val="0"/>
        <extend val="0"/>
        <outline val="0"/>
        <shadow val="0"/>
        <u val="none"/>
        <vertAlign val="baseline"/>
        <sz val="12"/>
        <color theme="3"/>
        <name val="Franklin Gothic Book"/>
        <family val="2"/>
        <scheme val="minor"/>
      </font>
      <border diagonalUp="0" diagonalDown="0">
        <left/>
        <right/>
        <top/>
        <bottom style="thick">
          <color theme="3"/>
        </bottom>
      </border>
    </dxf>
    <dxf>
      <font>
        <b val="0"/>
        <i val="0"/>
        <strike val="0"/>
        <condense val="0"/>
        <extend val="0"/>
        <outline val="0"/>
        <shadow val="0"/>
        <u val="none"/>
        <vertAlign val="baseline"/>
        <sz val="12"/>
        <color theme="1" tint="4.9989318521683403E-2"/>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numFmt numFmtId="0" formatCode="General"/>
      <fill>
        <patternFill patternType="solid">
          <fgColor indexed="64"/>
          <bgColor theme="6" tint="0.79998168889431442"/>
        </patternFill>
      </fill>
      <alignment horizontal="center" vertical="center" textRotation="0" wrapText="1" indent="0" justifyLastLine="0" shrinkToFit="0" readingOrder="0"/>
      <protection locked="1" hidden="0"/>
    </dxf>
    <dxf>
      <font>
        <b/>
        <strike val="0"/>
        <outline val="0"/>
        <shadow val="0"/>
        <u val="none"/>
        <vertAlign val="baseline"/>
        <sz val="12"/>
        <color theme="3"/>
        <name val="Franklin Gothic Book"/>
        <family val="2"/>
        <scheme val="minor"/>
      </font>
    </dxf>
    <dxf>
      <font>
        <strike val="0"/>
        <outline val="0"/>
        <shadow val="0"/>
        <u val="none"/>
        <vertAlign val="baseline"/>
        <sz val="12"/>
        <color theme="1" tint="4.9989318521683403E-2"/>
        <name val="Arial"/>
        <family val="2"/>
        <scheme val="none"/>
      </font>
    </dxf>
    <dxf>
      <font>
        <b/>
        <strike val="0"/>
        <outline val="0"/>
        <shadow val="0"/>
        <u val="none"/>
        <vertAlign val="baseline"/>
        <sz val="12"/>
        <color theme="0"/>
        <name val="Arial"/>
        <family val="2"/>
        <scheme val="none"/>
      </font>
      <fill>
        <patternFill patternType="solid">
          <fgColor indexed="64"/>
          <bgColor rgb="FF336699"/>
        </patternFill>
      </fill>
      <alignment horizontal="center" vertical="center" textRotation="0" wrapText="1" indent="0" justifyLastLine="0" shrinkToFit="0" readingOrder="0"/>
      <protection locked="1" hidden="0"/>
    </dxf>
    <dxf>
      <fill>
        <patternFill patternType="solid">
          <fgColor rgb="FFD9E1F2"/>
          <bgColor rgb="FFD9E1F2"/>
        </patternFill>
      </fill>
    </dxf>
    <dxf>
      <fill>
        <patternFill patternType="solid">
          <fgColor rgb="FFD9E1F2"/>
          <bgColor rgb="FFD9E1F2"/>
        </patternFill>
      </fill>
    </dxf>
    <dxf>
      <font>
        <b/>
        <color rgb="FF000000"/>
      </font>
    </dxf>
    <dxf>
      <font>
        <b/>
        <color rgb="FF000000"/>
      </font>
    </dxf>
    <dxf>
      <font>
        <b/>
        <color rgb="FF000000"/>
      </font>
      <border>
        <top style="double">
          <color rgb="FF4472C4"/>
        </top>
      </border>
    </dxf>
    <dxf>
      <font>
        <b/>
        <color rgb="FFFFFFFF"/>
      </font>
      <fill>
        <patternFill patternType="solid">
          <fgColor rgb="FF4472C4"/>
          <bgColor rgb="FF4472C4"/>
        </patternFill>
      </fill>
    </dxf>
    <dxf>
      <font>
        <color rgb="FF000000"/>
      </font>
      <border>
        <left style="thin">
          <color rgb="FF8EA9DB"/>
        </left>
        <right style="thin">
          <color rgb="FF8EA9DB"/>
        </right>
        <top style="thin">
          <color rgb="FF8EA9DB"/>
        </top>
        <bottom style="thin">
          <color rgb="FF8EA9DB"/>
        </bottom>
        <horizontal style="thin">
          <color rgb="FF8EA9DB"/>
        </horizontal>
      </border>
    </dxf>
    <dxf>
      <border>
        <right style="thin">
          <color theme="4" tint="-0.499984740745262"/>
        </right>
        <vertical/>
      </border>
    </dxf>
    <dxf>
      <font>
        <color theme="3"/>
      </font>
      <fill>
        <patternFill patternType="solid">
          <fgColor theme="4" tint="0.79998168889431442"/>
          <bgColor theme="4" tint="0.79998168889431442"/>
        </patternFill>
      </fill>
    </dxf>
    <dxf>
      <font>
        <color theme="3"/>
      </font>
      <fill>
        <patternFill patternType="solid">
          <fgColor theme="4" tint="0.79998168889431442"/>
          <bgColor theme="4" tint="0.79998168889431442"/>
        </patternFill>
      </fill>
    </dxf>
    <dxf>
      <font>
        <color theme="3"/>
      </font>
    </dxf>
    <dxf>
      <font>
        <color theme="3"/>
      </font>
      <border>
        <right style="thin">
          <color theme="4" tint="-0.499984740745262"/>
        </right>
        <vertical/>
      </border>
    </dxf>
    <dxf>
      <font>
        <b val="0"/>
        <i val="0"/>
        <color theme="1" tint="0.14996795556505021"/>
      </font>
      <fill>
        <patternFill>
          <bgColor theme="0" tint="-0.14996795556505021"/>
        </patternFill>
      </fill>
      <border>
        <top style="medium">
          <color theme="4" tint="-0.24994659260841701"/>
        </top>
        <bottom style="thick">
          <color theme="4" tint="-0.499984740745262"/>
        </bottom>
      </border>
    </dxf>
    <dxf>
      <font>
        <b val="0"/>
        <i val="0"/>
        <color theme="3"/>
      </font>
      <fill>
        <patternFill patternType="solid">
          <fgColor theme="4"/>
          <bgColor theme="4" tint="0.39994506668294322"/>
        </patternFill>
      </fill>
      <border diagonalUp="0" diagonalDown="0">
        <left/>
        <right/>
        <top style="thick">
          <color theme="4" tint="-0.499984740745262"/>
        </top>
        <bottom style="thin">
          <color theme="4" tint="-0.24994659260841701"/>
        </bottom>
        <vertical/>
        <horizontal/>
      </border>
    </dxf>
    <dxf>
      <font>
        <color theme="3"/>
      </font>
      <fill>
        <patternFill>
          <bgColor theme="0" tint="-4.9989318521683403E-2"/>
        </patternFill>
      </fill>
      <border>
        <left/>
        <right/>
        <top style="thin">
          <color theme="4" tint="-0.24994659260841701"/>
        </top>
        <bottom style="thin">
          <color theme="4" tint="-0.24994659260841701"/>
        </bottom>
        <horizontal style="thin">
          <color theme="4" tint="-0.24994659260841701"/>
        </horizontal>
      </border>
    </dxf>
    <dxf>
      <font>
        <color theme="3"/>
      </font>
      <fill>
        <patternFill patternType="solid">
          <fgColor theme="4" tint="0.79998168889431442"/>
          <bgColor theme="4" tint="0.79998168889431442"/>
        </patternFill>
      </fill>
    </dxf>
    <dxf>
      <font>
        <color theme="3"/>
      </font>
      <fill>
        <patternFill patternType="solid">
          <fgColor theme="4" tint="0.79998168889431442"/>
          <bgColor theme="4" tint="0.79998168889431442"/>
        </patternFill>
      </fill>
    </dxf>
    <dxf>
      <font>
        <color theme="3"/>
      </font>
    </dxf>
    <dxf>
      <font>
        <color theme="3"/>
      </font>
    </dxf>
    <dxf>
      <font>
        <b/>
        <i val="0"/>
        <color theme="3"/>
      </font>
      <fill>
        <patternFill>
          <bgColor theme="0" tint="-0.14996795556505021"/>
        </patternFill>
      </fill>
      <border>
        <top style="double">
          <color theme="4" tint="-0.499984740745262"/>
        </top>
        <bottom style="thick">
          <color theme="4" tint="-0.499984740745262"/>
        </bottom>
      </border>
    </dxf>
    <dxf>
      <font>
        <b/>
        <i val="0"/>
        <color theme="3"/>
      </font>
      <fill>
        <patternFill patternType="solid">
          <fgColor theme="4"/>
          <bgColor theme="4"/>
        </patternFill>
      </fill>
      <border diagonalUp="0" diagonalDown="0">
        <left/>
        <right/>
        <top/>
        <bottom/>
        <vertical/>
        <horizontal/>
      </border>
    </dxf>
    <dxf>
      <font>
        <color theme="3"/>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
      <font>
        <color rgb="FFC00000"/>
      </font>
    </dxf>
    <dxf>
      <font>
        <i/>
        <color theme="8" tint="0.499984740745262"/>
      </font>
    </dxf>
    <dxf>
      <font>
        <color rgb="FF9C0006"/>
      </font>
      <fill>
        <patternFill>
          <bgColor rgb="FFFFC7CE"/>
        </patternFill>
      </fill>
    </dxf>
    <dxf>
      <font>
        <color rgb="FF9C0006"/>
      </font>
      <fill>
        <patternFill>
          <bgColor rgb="FFFFC7CE"/>
        </patternFill>
      </fill>
    </dxf>
    <dxf>
      <font>
        <color rgb="FFCC6600"/>
      </font>
      <fill>
        <patternFill>
          <bgColor rgb="FFFFFFCC"/>
        </patternFill>
      </fill>
    </dxf>
    <dxf>
      <font>
        <color rgb="FFCC6600"/>
      </font>
      <fill>
        <patternFill>
          <bgColor rgb="FFFFFFCC"/>
        </patternFill>
      </fill>
    </dxf>
    <dxf>
      <font>
        <color rgb="FF9C0006"/>
      </font>
      <fill>
        <patternFill>
          <bgColor rgb="FFFFCCCC"/>
        </patternFill>
      </fill>
    </dxf>
    <dxf>
      <alignment horizontal="center"/>
    </dxf>
    <dxf>
      <alignment horizontal="center"/>
    </dxf>
    <dxf>
      <font>
        <color theme="3"/>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
      <font>
        <b/>
        <color theme="3"/>
      </font>
      <fill>
        <patternFill patternType="solid">
          <fgColor theme="4"/>
          <bgColor theme="4"/>
        </patternFill>
      </fill>
      <border>
        <left/>
        <right/>
        <top/>
        <bottom/>
        <vertical/>
        <horizontal/>
      </border>
    </dxf>
    <dxf>
      <font>
        <b/>
        <color theme="3"/>
      </font>
      <fill>
        <patternFill>
          <bgColor theme="0" tint="-0.14996795556505021"/>
        </patternFill>
      </fill>
      <border>
        <top style="double">
          <color theme="4" tint="-0.499984740745262"/>
        </top>
        <bottom style="thick">
          <color theme="4" tint="-0.499984740745262"/>
        </bottom>
      </border>
    </dxf>
    <dxf>
      <font>
        <color theme="3"/>
      </font>
    </dxf>
    <dxf>
      <font>
        <color theme="3"/>
      </font>
    </dxf>
    <dxf>
      <font>
        <color theme="3"/>
      </font>
      <fill>
        <patternFill patternType="solid">
          <fgColor theme="4" tint="0.79998168889431442"/>
          <bgColor theme="4" tint="0.79998168889431442"/>
        </patternFill>
      </fill>
    </dxf>
    <dxf>
      <font>
        <color theme="3"/>
      </font>
      <fill>
        <patternFill patternType="solid">
          <fgColor theme="4" tint="0.79998168889431442"/>
          <bgColor theme="4" tint="0.79998168889431442"/>
        </patternFill>
      </fill>
    </dxf>
    <dxf>
      <font>
        <color theme="3"/>
      </font>
      <fill>
        <patternFill>
          <bgColor theme="0" tint="-0.0499893185216834"/>
        </patternFill>
      </fill>
      <border>
        <left/>
        <right/>
        <top style="thin">
          <color theme="4" tint="-0.249946592608417"/>
        </top>
        <bottom style="thin">
          <color theme="4" tint="-0.249946592608417"/>
        </bottom>
        <horizontal style="thin">
          <color theme="4" tint="-0.249946592608417"/>
        </horizontal>
      </border>
    </dxf>
    <dxf>
      <font>
        <color theme="3"/>
      </font>
      <fill>
        <patternFill patternType="solid">
          <fgColor theme="4"/>
          <bgColor theme="4" tint="0.39994506668294322"/>
        </patternFill>
      </fill>
      <border>
        <left/>
        <right/>
        <top style="thick">
          <color theme="4" tint="-0.499984740745262"/>
        </top>
        <bottom style="thin">
          <color theme="4" tint="-0.249946592608417"/>
        </bottom>
        <vertical/>
        <horizontal/>
      </border>
    </dxf>
    <dxf>
      <font>
        <color theme="1" tint="0.14996795556505021"/>
      </font>
      <fill>
        <patternFill>
          <bgColor theme="0" tint="-0.14996795556505021"/>
        </patternFill>
      </fill>
      <border>
        <top style="medium">
          <color theme="4" tint="-0.249946592608417"/>
        </top>
        <bottom style="thick">
          <color theme="4" tint="-0.499984740745262"/>
        </bottom>
      </border>
    </dxf>
    <dxf>
      <font>
        <color theme="3"/>
      </font>
      <border>
        <right style="thin">
          <color theme="4" tint="-0.499984740745262"/>
        </right>
        <vertical/>
      </border>
    </dxf>
    <dxf>
      <font>
        <color theme="3"/>
      </font>
    </dxf>
    <dxf>
      <font>
        <color theme="3"/>
      </font>
      <fill>
        <patternFill patternType="solid">
          <fgColor theme="4" tint="0.79998168889431442"/>
          <bgColor theme="4" tint="0.79998168889431442"/>
        </patternFill>
      </fill>
    </dxf>
    <dxf>
      <font>
        <color theme="3"/>
      </font>
      <fill>
        <patternFill patternType="solid">
          <fgColor theme="4" tint="0.79998168889431442"/>
          <bgColor theme="4" tint="0.79998168889431442"/>
        </patternFill>
      </fill>
    </dxf>
    <dxf>
      <border>
        <right style="thin">
          <color theme="4" tint="-0.499984740745262"/>
        </right>
        <vertical/>
      </border>
    </dxf>
    <dxf>
      <font>
        <color rgb="FF000000"/>
      </font>
      <border>
        <left style="thin">
          <color rgb="FF8EA9DB"/>
        </left>
        <right style="thin">
          <color rgb="FF8EA9DB"/>
        </right>
        <top style="thin">
          <color rgb="FF8EA9DB"/>
        </top>
        <bottom style="thin">
          <color rgb="FF8EA9DB"/>
        </bottom>
        <horizontal style="thin">
          <color rgb="FF8EA9DB"/>
        </horizontal>
      </border>
    </dxf>
    <dxf>
      <font>
        <b/>
        <color rgb="FFFFFFFF"/>
      </font>
      <fill>
        <patternFill patternType="solid">
          <fgColor rgb="FF4472C4"/>
          <bgColor rgb="FF4472C4"/>
        </patternFill>
      </fill>
    </dxf>
    <dxf>
      <font>
        <b/>
        <color rgb="FF000000"/>
      </font>
      <border>
        <top style="double">
          <color rgb="FF4472C4"/>
        </top>
      </border>
    </dxf>
    <dxf>
      <font>
        <b/>
        <color rgb="FF000000"/>
      </font>
    </dxf>
    <dxf>
      <font>
        <b/>
        <color rgb="FF000000"/>
      </font>
    </dxf>
    <dxf>
      <fill>
        <patternFill patternType="solid">
          <fgColor rgb="FFD9E1F2"/>
          <bgColor rgb="FFD9E1F2"/>
        </patternFill>
      </fill>
    </dxf>
    <dxf>
      <fill>
        <patternFill patternType="solid">
          <fgColor rgb="FFD9E1F2"/>
          <bgColor rgb="FFD9E1F2"/>
        </patternFill>
      </fill>
    </dxf>
  </dxfs>
  <tableStyles count="3" defaultTableStyle="Detailed Leads Tracker" defaultPivotStyle="PivotStyleLight16">
    <tableStyle name="Detailed Leads Tracker" pivot="0" count="7">
      <tableStyleElement type="wholeTable" dxfId="115"/>
      <tableStyleElement type="headerRow" dxfId="116"/>
      <tableStyleElement type="totalRow" dxfId="117"/>
      <tableStyleElement type="firstColumn" dxfId="118"/>
      <tableStyleElement type="lastColumn" dxfId="119"/>
      <tableStyleElement type="firstRowStripe" dxfId="120"/>
      <tableStyleElement type="firstColumnStripe" dxfId="121"/>
    </tableStyle>
    <tableStyle name="Forecasted Sales" pivot="0" count="8">
      <tableStyleElement type="wholeTable" dxfId="122"/>
      <tableStyleElement type="headerRow" dxfId="123"/>
      <tableStyleElement type="totalRow" dxfId="124"/>
      <tableStyleElement type="firstColumn" dxfId="125"/>
      <tableStyleElement type="lastColumn" dxfId="126"/>
      <tableStyleElement type="firstRowStripe" dxfId="127"/>
      <tableStyleElement type="firstColumnStripe" dxfId="128"/>
      <tableStyleElement type="firstHeaderCell" dxfId="129"/>
    </tableStyle>
    <tableStyle name="TableStyleMedium2 2" pivot="0" count="7">
      <tableStyleElement type="wholeTable" dxfId="130"/>
      <tableStyleElement type="headerRow" dxfId="131"/>
      <tableStyleElement type="totalRow" dxfId="132"/>
      <tableStyleElement type="firstColumn" dxfId="133"/>
      <tableStyleElement type="lastColumn" dxfId="134"/>
      <tableStyleElement type="firstRowStripe" dxfId="135"/>
      <tableStyleElement type="firstColumnStripe" dxfId="136"/>
    </tableStyle>
  </tableStyles>
</styleSheet>
</file>

<file path=xl/_rels/workbook.xml.rels><?xml version="1.0" encoding="utf-8" standalone="yes"?><Relationships xmlns="http://schemas.openxmlformats.org/package/2006/relationships"><Relationship Id="rId8" Type="http://schemas.openxmlformats.org/officeDocument/2006/relationships/sharedStrings" Target="sharedStrings.xml" /><Relationship Id="rId3" Type="http://schemas.openxmlformats.org/officeDocument/2006/relationships/worksheet" Target="worksheets/sheet3.xml" /><Relationship Id="rId11" Type="http://schemas.openxmlformats.org/officeDocument/2006/relationships/customXml" Target="../customXml/item2.xml" /><Relationship Id="rId7" Type="http://schemas.openxmlformats.org/officeDocument/2006/relationships/styles" Target="styles.xml" /><Relationship Id="rId2" Type="http://schemas.openxmlformats.org/officeDocument/2006/relationships/worksheet" Target="worksheets/sheet2.xml" /><Relationship Id="rId12" Type="http://schemas.openxmlformats.org/officeDocument/2006/relationships/customXml" Target="../customXml/item3.xml" /><Relationship Id="rId6"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pivotCacheDefinition" Target="/xl/pivotCache/pivotCacheDefinition1.xml" /><Relationship Id="rId4" Type="http://schemas.openxmlformats.org/officeDocument/2006/relationships/worksheet" Target="worksheets/sheet4.xml" /><Relationship Id="rId10" Type="http://schemas.openxmlformats.org/officeDocument/2006/relationships/customXml" Target="../customXml/item1.xml" /><Relationship Id="rId9" Type="http://schemas.openxmlformats.org/officeDocument/2006/relationships/sheetMetadata" Target="metadata.xml" /></Relationships>
</file>

<file path=xl/drawings/_rels/drawing1.xml.rels><?xml version="1.0" encoding="utf-8" standalone="yes"?><Relationships xmlns="http://schemas.openxmlformats.org/package/2006/relationships"><Relationship Id="rId1" Type="http://schemas.openxmlformats.org/officeDocument/2006/relationships/image" Target="/xl/media/image1.jpeg" /><Relationship Id="rId2" Type="http://schemas.openxmlformats.org/officeDocument/2006/relationships/image" Target="/xl/media/image2.png" /></Relationships>
</file>

<file path=xl/drawings/_rels/drawing2.xml.rels><?xml version="1.0" encoding="utf-8" standalone="yes"?><Relationships xmlns="http://schemas.openxmlformats.org/package/2006/relationships"><Relationship Id="rId1" Type="http://schemas.openxmlformats.org/officeDocument/2006/relationships/image" Target="/xl/media/image1.jpeg" /></Relationships>
</file>

<file path=xl/drawings/drawing1.xml><?xml version="1.0" encoding="utf-8"?>
<xdr:wsDr xmlns:xdr="http://schemas.openxmlformats.org/drawingml/2006/spreadsheetDrawing" xmlns:a="http://schemas.openxmlformats.org/drawingml/2006/main">
  <xdr:twoCellAnchor editAs="twoCell">
    <xdr:from>
      <xdr:col>0</xdr:col>
      <xdr:colOff>697855</xdr:colOff>
      <xdr:row>3</xdr:row>
      <xdr:rowOff>952</xdr:rowOff>
    </xdr:from>
    <xdr:to>
      <xdr:col>10</xdr:col>
      <xdr:colOff>0</xdr:colOff>
      <xdr:row>33</xdr:row>
      <xdr:rowOff>0</xdr:rowOff>
    </xdr:to>
    <xdr:sp macro="">
      <xdr:nvSpPr>
        <xdr:cNvPr id="2" name="TextBox 1">
          <a:extLst xmlns:a="http://schemas.openxmlformats.org/drawingml/2006/main">
            <a:ext uri="{FF2B5EF4-FFF2-40B4-BE49-F238E27FC236}">
              <a16:creationId xmlns:a16="http://schemas.microsoft.com/office/drawing/2014/main" id="{A9B6E9A7-FE94-F531-BF2B-C9A0439826D3}"/>
            </a:ext>
          </a:extLst>
        </xdr:cNvPr>
        <xdr:cNvSpPr txBox="1"/>
      </xdr:nvSpPr>
      <xdr:spPr>
        <a:xfrm>
          <a:off x="697762" y="1281381"/>
          <a:ext cx="6597983" cy="5836024"/>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800">
              <a:solidFill>
                <a:srgbClr val="1F497D"/>
              </a:solidFill>
            </a:rPr>
            <a:t>Using the spreadsheet</a:t>
          </a:r>
          <a:endParaRPr lang="en-GB" b="0" i="0" sz="1800">
            <a:solidFill>
              <a:srgbClr val="1F497D"/>
            </a:solidFill>
          </a:endParaRPr>
        </a:p>
        <a:p>
          <a:endParaRPr lang="en-GB" b="0" i="0" sz="1200">
            <a:solidFill>
              <a:srgbClr val="333333"/>
            </a:solidFill>
          </a:endParaRPr>
        </a:p>
        <a:p>
          <a:r>
            <a:rPr lang="en-GB" b="0" i="0" sz="1400">
              <a:solidFill>
                <a:srgbClr val="333333"/>
              </a:solidFill>
            </a:rPr>
            <a:t>Please enter your company name in cell E5.</a:t>
          </a:r>
          <a:endParaRPr lang="en-GB" b="0" i="0" sz="1400">
            <a:solidFill>
              <a:srgbClr val="333333"/>
            </a:solidFill>
          </a:endParaRPr>
        </a:p>
        <a:p>
          <a:endParaRPr lang="en-GB" b="0" i="0" sz="1400">
            <a:solidFill>
              <a:srgbClr val="333333"/>
            </a:solidFill>
          </a:endParaRPr>
        </a:p>
        <a:p>
          <a:r>
            <a:rPr lang="en-GB" b="0" i="0" sz="1400">
              <a:solidFill>
                <a:srgbClr val="333333"/>
              </a:solidFill>
            </a:rPr>
            <a:t>Select </a:t>
          </a:r>
          <a:r>
            <a:rPr lang="en-GB" b="0" i="0" sz="1400">
              <a:solidFill>
                <a:srgbClr val="333333"/>
              </a:solidFill>
            </a:rPr>
            <a:t>whether you would like your boxes assembled or flat pack in cell K5.</a:t>
          </a:r>
          <a:endParaRPr lang="en-GB" b="0" i="0" sz="1400">
            <a:solidFill>
              <a:srgbClr val="333333"/>
            </a:solidFill>
          </a:endParaRPr>
        </a:p>
        <a:p>
          <a:r>
            <a:rPr lang="en-GB" b="0" i="0" sz="1400">
              <a:solidFill>
                <a:srgbClr val="333333"/>
              </a:solidFill>
            </a:rPr>
            <a:t>Assembled means we fold the boxes for you, and flat pack means we send them for you to fold yourself. Flat pack is usually significantly cheaper, and takes up less space, so the shipping cost is </a:t>
          </a:r>
          <a:r>
            <a:rPr lang="en-GB" b="0" i="0" sz="1400">
              <a:solidFill>
                <a:srgbClr val="000000"/>
              </a:solidFill>
              <a:latin typeface="+mn-lt"/>
            </a:rPr>
            <a:t>likely to be lower. Some styles can only be made assembled, so the price for these will not change.</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You can edit the columns Box Style through Notes/Comments. The size and price will be calculated after you have entered the style and dimensions.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Some columns are optional, like the reference and label content if you do not need labels. You do not need to enter 1 in Quantity.</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Box Style is a dropdown and should contain an entry for each style listed on the Prices tab.</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In some cases, the dimensions and style may be too large or too small to make. In this case, the row will turn red and the size may say Not Available.</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Some dimensions may be possible but not recommended, and the row will turn yellow. For example, a wrap lock with a depth of 6mm would not stay closed very well.</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If you click Data &gt; Refresh All or save the workbook and reopen it, you can see a table of the styles and sizes you have ordered on the Order summary tab.</a:t>
          </a:r>
          <a:endParaRPr lang="en-GB" b="0" i="0" sz="1400">
            <a:solidFill>
              <a:srgbClr val="000000"/>
            </a:solidFill>
            <a:latin typeface="+mn-lt"/>
          </a:endParaRPr>
        </a:p>
      </xdr:txBody>
    </xdr:sp>
    <xdr:clientData/>
  </xdr:twoCellAnchor>
  <xdr:oneCellAnchor>
    <xdr:from>
      <xdr:col>4</xdr:col>
      <xdr:colOff>250478</xdr:colOff>
      <xdr:row>0</xdr:row>
      <xdr:rowOff>259080</xdr:rowOff>
    </xdr:from>
    <xdr:ext cx="2924175" cy="390525"/>
    <xdr:sp macro="" textlink="">
      <xdr:nvSpPr>
        <xdr:cNvPr id="3" name="Rectangle 2"/>
        <xdr:cNvSpPr/>
      </xdr:nvSpPr>
      <xdr:spPr>
        <a:xfrm>
          <a:off x="2155233" y="259074"/>
          <a:ext cx="2928620" cy="387286"/>
        </a:xfrm>
        <a:prstGeom prst="rect">
          <a:avLst xmlns:a="http://schemas.openxmlformats.org/drawingml/2006/main"/>
        </a:prstGeom>
        <a:noFill/>
      </xdr:spPr>
      <xdr:txBody xmlns:xdr="http://schemas.openxmlformats.org/drawingml/2006/spreadsheetDrawing">
        <a:bodyPr xmlns:a="http://schemas.openxmlformats.org/drawingml/2006/main" wrap="square" lIns="91440" tIns="45720" rIns="91440" bIns="45720">
          <a:spAutoFit/>
        </a:bodyPr>
        <a:lstStyle xmlns:a="http://schemas.openxmlformats.org/drawingml/2006/main"/>
        <a:p xmlns:a="http://schemas.openxmlformats.org/drawingml/2006/main">
          <a:pPr algn="ctr"/>
          <a:r>
            <a:rPr lang="en-US" sz="2000" b="0" cap="none" spc="0">
              <a:ln w="0"/>
              <a:solidFill>
                <a:schemeClr val="accent1"/>
              </a:solidFill>
              <a:effectLst>
                <a:outerShdw blurRad="38100" dist="25400" dir="5400000" algn="ctr" rotWithShape="0">
                  <a:srgbClr val="6E747A">
                    <a:alpha val="43000"/>
                  </a:srgbClr>
                </a:outerShdw>
              </a:effectLst>
              <a:latin typeface="Arial" panose="020B0604020202020204" pitchFamily="34" charset="0"/>
              <a:cs typeface="Arial" panose="020B0604020202020204" pitchFamily="34" charset="0"/>
            </a:rPr>
            <a:t>Boxing Service  </a:t>
          </a:r>
        </a:p>
      </xdr:txBody>
    </xdr:sp>
    <xdr:clientData/>
  </xdr:oneCellAnchor>
  <xdr:twoCellAnchor>
    <xdr:from>
      <xdr:col>10</xdr:col>
      <xdr:colOff>2028602</xdr:colOff>
      <xdr:row>0</xdr:row>
      <xdr:rowOff>17145</xdr:rowOff>
    </xdr:from>
    <xdr:to>
      <xdr:col>10</xdr:col>
      <xdr:colOff>2912641</xdr:colOff>
      <xdr:row>0</xdr:row>
      <xdr:rowOff>878205</xdr:rowOff>
    </xdr:to>
    <xdr:sp macro="" textlink="">
      <xdr:nvSpPr>
        <xdr:cNvPr id="4" name="Round Same Side Corner Rectangle 3"/>
        <xdr:cNvSpPr/>
      </xdr:nvSpPr>
      <xdr:spPr>
        <a:xfrm rot="10800000">
          <a:off x="11168063" y="19050"/>
          <a:ext cx="0" cy="858520"/>
        </a:xfrm>
        <a:prstGeom prst="round2SameRect">
          <a:avLst xmlns:a="http://schemas.openxmlformats.org/drawingml/2006/main"/>
        </a:prstGeom>
        <a:solidFill xmlns:a="http://schemas.openxmlformats.org/drawingml/2006/main">
          <a:schemeClr val="bg1"/>
        </a:solidFill>
        <a:ln xmlns:a="http://schemas.openxmlformats.org/drawingml/2006/main">
          <a:noFill/>
        </a:ln>
      </xdr:spPr>
      <xdr:style xmlns:xdr="http://schemas.openxmlformats.org/drawingml/2006/spreadsheetDrawing">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xdr:style>
      <xdr:txBody xmlns:xdr="http://schemas.openxmlformats.org/drawingml/2006/spreadsheetDrawing">
        <a:bodyPr xmlns:a="http://schemas.openxmlformats.org/drawingml/2006/main" rot="0" spcFirstLastPara="0" vert="horz" wrap="square" lIns="91440" tIns="45720" rIns="91440" bIns="45720" numCol="1" spcCol="0" rtlCol="0" fromWordArt="0" anchor="ctr" anchorCtr="0" forceAA="0" compatLnSpc="1">
          <a:prstTxWarp prst="textNoShape">
            <a:avLst/>
          </a:prstTxWarp>
          <a:noAutofit/>
        </a:bodyPr>
        <a:lstStyle xmlns:a="http://schemas.openxmlformats.org/drawingml/2006/main"/>
        <a:p xmlns:a="http://schemas.openxmlformats.org/drawingml/2006/main">
          <a:pPr rtl="0"/>
          <a:endParaRPr lang="en-US"/>
        </a:p>
      </xdr:txBody>
    </xdr:sp>
    <xdr:clientData/>
  </xdr:twoCellAnchor>
  <xdr:oneCellAnchor>
    <xdr:from>
      <xdr:col>8</xdr:col>
      <xdr:colOff>134615</xdr:colOff>
      <xdr:row>0</xdr:row>
      <xdr:rowOff>220027</xdr:rowOff>
    </xdr:from>
    <xdr:ext cx="5600700" cy="390525"/>
    <xdr:sp macro="" textlink="">
      <xdr:nvSpPr>
        <xdr:cNvPr id="5" name="Rectangle 4"/>
        <xdr:cNvSpPr/>
      </xdr:nvSpPr>
      <xdr:spPr>
        <a:xfrm>
          <a:off x="7697334" y="219435"/>
          <a:ext cx="5602239" cy="387286"/>
        </a:xfrm>
        <a:prstGeom prst="rect">
          <a:avLst xmlns:a="http://schemas.openxmlformats.org/drawingml/2006/main"/>
        </a:prstGeom>
        <a:noFill/>
      </xdr:spPr>
      <xdr:txBody xmlns:xdr="http://schemas.openxmlformats.org/drawingml/2006/spreadsheetDrawing">
        <a:bodyPr xmlns:a="http://schemas.openxmlformats.org/drawingml/2006/main" wrap="none" lIns="91440" tIns="45720" rIns="91440" bIns="45720">
          <a:spAutoFit/>
        </a:bodyPr>
        <a:lstStyle xmlns:a="http://schemas.openxmlformats.org/drawingml/2006/main"/>
        <a:p xmlns:a="http://schemas.openxmlformats.org/drawingml/2006/main">
          <a:pPr algn="ctr"/>
          <a:r>
            <a:rPr lang="en-US" sz="2000" b="0" i="1" cap="none" spc="0">
              <a:ln w="0"/>
              <a:solidFill>
                <a:schemeClr val="accent1"/>
              </a:solidFill>
              <a:effectLst>
                <a:outerShdw blurRad="38100" dist="25400" dir="5400000" algn="ctr" rotWithShape="0">
                  <a:srgbClr val="6E747A">
                    <a:alpha val="43000"/>
                  </a:srgbClr>
                </a:outerShdw>
              </a:effectLst>
              <a:latin typeface="Arial" panose="020B0604020202020204" pitchFamily="34" charset="0"/>
              <a:cs typeface="Arial" panose="020B0604020202020204" pitchFamily="34" charset="0"/>
            </a:rPr>
            <a:t>Created by conservators for the heritage sector</a:t>
          </a:r>
        </a:p>
      </xdr:txBody>
    </xdr:sp>
    <xdr:clientData/>
  </xdr:oneCellAnchor>
  <xdr:twoCellAnchor editAs="oneCell">
    <xdr:from>
      <xdr:col>1</xdr:col>
      <xdr:colOff>0</xdr:colOff>
      <xdr:row>0</xdr:row>
      <xdr:rowOff>0</xdr:rowOff>
    </xdr:from>
    <xdr:to>
      <xdr:col>3</xdr:col>
      <xdr:colOff>306735</xdr:colOff>
      <xdr:row>1</xdr:row>
      <xdr:rowOff>18097</xdr:rowOff>
    </xdr:to>
    <xdr:pic macro="">
      <xdr:nvPicPr>
        <xdr:cNvPr id="7" name="Picture 6" descr="The London Archives logo">
          <a:extLst xmlns:a="http://schemas.openxmlformats.org/drawingml/2006/main">
            <a:ext uri="{FF2B5EF4-FFF2-40B4-BE49-F238E27FC236}">
              <a16:creationId xmlns:a16="http://schemas.microsoft.com/office/drawing/2014/main" id="{ABCEA061-A526-4E36-8FE2-7761161C4A2E}"/>
            </a:ext>
          </a:extLst>
        </xdr:cNvPr>
        <xdr:cNvPicPr>
          <a:picLocks noChangeAspect="1"/>
        </xdr:cNvPicPr>
      </xdr:nvPicPr>
      <xdr:blipFill>
        <a:blip xmlns:d5p1="http://schemas.openxmlformats.org/officeDocument/2006/relationships" d5p1:embed="rId1">
          <a:extLst>
            <a:ext uri="{28A0092B-C50C-407E-A947-70E740481C1C}">
              <a14:useLocalDpi xmlns:a14="http://schemas.microsoft.com/office/drawing/2010/main" val="0"/>
            </a:ext>
          </a:extLst>
        </a:blip>
        <a:srcRect/>
        <a:stretch>
          <a:fillRect/>
        </a:stretch>
      </xdr:blipFill>
      <xdr:spPr>
        <a:xfrm>
          <a:off x="719914" y="0"/>
          <a:ext cx="1746250" cy="1746250"/>
        </a:xfrm>
        <a:prstGeom xmlns:a="http://schemas.openxmlformats.org/drawingml/2006/main" prst="rect">
          <a:avLst/>
        </a:prstGeom>
        <a:noFill/>
      </xdr:spPr>
    </xdr:pic>
    <xdr:clientData/>
  </xdr:twoCellAnchor>
  <xdr:twoCellAnchor editAs="twoCell">
    <xdr:from>
      <xdr:col>10</xdr:col>
      <xdr:colOff>708571</xdr:colOff>
      <xdr:row>2</xdr:row>
      <xdr:rowOff>180975</xdr:rowOff>
    </xdr:from>
    <xdr:to>
      <xdr:col>20</xdr:col>
      <xdr:colOff>0</xdr:colOff>
      <xdr:row>24</xdr:row>
      <xdr:rowOff>27622</xdr:rowOff>
    </xdr:to>
    <xdr:sp macro="">
      <xdr:nvSpPr>
        <xdr:cNvPr id="9" name="TextBox 8">
          <a:extLst xmlns:a="http://schemas.openxmlformats.org/drawingml/2006/main">
            <a:ext uri="{FF2B5EF4-FFF2-40B4-BE49-F238E27FC236}">
              <a16:creationId xmlns:a16="http://schemas.microsoft.com/office/drawing/2014/main" id="{5D87DAEF-E05C-4211-B0CC-1E58A3BC34FF}"/>
            </a:ext>
          </a:extLst>
        </xdr:cNvPr>
        <xdr:cNvSpPr txBox="1"/>
      </xdr:nvSpPr>
      <xdr:spPr>
        <a:xfrm>
          <a:off x="7944174" y="1261807"/>
          <a:ext cx="6526500" cy="3876198"/>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800">
              <a:solidFill>
                <a:srgbClr val="1F497D"/>
              </a:solidFill>
            </a:rPr>
            <a:t>Taking measurements</a:t>
          </a:r>
          <a:endParaRPr lang="en-GB" b="0" i="0" sz="1800">
            <a:solidFill>
              <a:srgbClr val="1F497D"/>
            </a:solidFill>
          </a:endParaRPr>
        </a:p>
        <a:p>
          <a:endParaRPr lang="en-GB" b="0" i="0" sz="1200">
            <a:solidFill>
              <a:srgbClr val="333333"/>
            </a:solidFill>
          </a:endParaRPr>
        </a:p>
        <a:p>
          <a:r>
            <a:rPr lang="en-GB" b="0" i="0" sz="1400">
              <a:solidFill>
                <a:srgbClr val="000000"/>
              </a:solidFill>
              <a:latin typeface="+mn-lt"/>
            </a:rPr>
            <a:t>Please enter all measurements in millimetres.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Most boxes we make are for books, so the dimensions are named with that in mind. The height is usually the longest measurement, along the side some styles include a drop-down spine. Depth is usually the smallest, in the direction the lid lifts.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We make boxes to precisely the dimensions given, with no extra space. Make sure you enter measurements that will give a secure but comfortable fit.</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Measure all edges of the item, since they may not be perfectly square. This can be a particular problem with books, since the depth can vary significantly from the foredge to the spine and from head to tail. It is usually most reliable to use a measuring jig, taking the largest of each possible measurement rounded up to the nearest millimetre. </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If you are not sure, you can ask for a single box to check the fit before proceeding with a larger order.</a:t>
          </a:r>
          <a:endParaRPr lang="en-GB" b="0" i="0" sz="1400">
            <a:solidFill>
              <a:srgbClr val="000000"/>
            </a:solidFill>
            <a:latin typeface="+mn-lt"/>
          </a:endParaRPr>
        </a:p>
      </xdr:txBody>
    </xdr:sp>
    <xdr:clientData/>
  </xdr:twoCellAnchor>
  <xdr:twoCellAnchor>
    <xdr:from>
      <xdr:col>20</xdr:col>
      <xdr:colOff>197569</xdr:colOff>
      <xdr:row>3</xdr:row>
      <xdr:rowOff>15240</xdr:rowOff>
    </xdr:from>
    <xdr:to>
      <xdr:col>26</xdr:col>
      <xdr:colOff>195560</xdr:colOff>
      <xdr:row>19</xdr:row>
      <xdr:rowOff>97155</xdr:rowOff>
    </xdr:to>
    <xdr:grpSp>
      <xdr:nvGrpSpPr>
        <xdr:cNvPr id="17" name="Group 16"/>
        <xdr:cNvGrpSpPr/>
      </xdr:nvGrpSpPr>
      <xdr:grpSpPr>
        <a:xfrm>
          <a:off x="13916025" y="1295400"/>
          <a:ext cx="4114800" cy="3124200"/>
          <a:chOff x="14903132" y="1285334"/>
          <a:chExt cx="4409221" cy="3075596"/>
        </a:xfrm>
        <a:noFill/>
      </xdr:grpSpPr>
      <xdr:pic macro="">
        <xdr:nvPicPr>
          <xdr:cNvPr id="11" name="Picture 10">
            <a:extLst xmlns:a="http://schemas.openxmlformats.org/drawingml/2006/main">
              <a:ext uri="{FF2B5EF4-FFF2-40B4-BE49-F238E27FC236}">
                <a16:creationId xmlns:a16="http://schemas.microsoft.com/office/drawing/2014/main" id="{0BBAE9C4-1B49-D0B7-B473-A7B7CADADF2B}"/>
              </a:ext>
            </a:extLst>
          </xdr:cNvPr>
          <xdr:cNvPicPr>
            <a:picLocks noChangeAspect="1"/>
          </xdr:cNvPicPr>
        </xdr:nvPicPr>
        <xdr:blipFill>
          <a:blip xmlns:d6p1="http://schemas.openxmlformats.org/officeDocument/2006/relationships" d6p1:embed="rId2">
            <a:extLst>
              <a:ext uri="{28A0092B-C50C-407E-A947-70E740481C1C}">
                <a14:useLocalDpi xmlns:a14="http://schemas.microsoft.com/office/drawing/2010/main" val="0"/>
              </a:ext>
            </a:extLst>
          </a:blip>
          <a:srcRect xmlns:a="http://schemas.openxmlformats.org/drawingml/2006/main"/>
          <a:stretch>
            <a:fillRect/>
          </a:stretch>
        </xdr:blipFill>
        <xdr:spPr>
          <a:xfrm>
            <a:off x="15599698" y="1442611"/>
            <a:ext cx="3442044" cy="2918165"/>
          </a:xfrm>
          <a:prstGeom xmlns:a="http://schemas.openxmlformats.org/drawingml/2006/main" prst="rect">
            <a:avLst/>
          </a:prstGeom>
          <a:noFill/>
        </xdr:spPr>
      </xdr:pic>
      <xdr:sp macro="">
        <xdr:nvSpPr>
          <xdr:cNvPr id="12" name="TextBox 11">
            <a:extLst xmlns:a="http://schemas.openxmlformats.org/drawingml/2006/main">
              <a:ext uri="{FF2B5EF4-FFF2-40B4-BE49-F238E27FC236}">
                <a16:creationId xmlns:a16="http://schemas.microsoft.com/office/drawing/2014/main" id="{BA96CBF6-59BC-EF71-B8D1-515B56D2099B}"/>
              </a:ext>
            </a:extLst>
          </xdr:cNvPr>
          <xdr:cNvSpPr txBox="1"/>
        </xdr:nvSpPr>
        <xdr:spPr>
          <a:xfrm>
            <a:off x="17956655" y="1285334"/>
            <a:ext cx="825908" cy="380704"/>
          </a:xfrm>
          <a:prstGeom prst="rect">
            <a:avLst/>
          </a:prstGeom>
          <a:noFill/>
          <a:ln>
            <a:noFill/>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vertOverflow="clip" horzOverflow="clip" wrap="none" rtlCol="0">
            <a:spAutoFit/>
          </a:bodyPr>
          <a:lstStyle xmlns:a="http://schemas.openxmlformats.org/drawingml/2006/main"/>
          <a:p>
            <a:r>
              <a:rPr lang="en-GB" b="0" i="0" sz="2000">
                <a:solidFill>
                  <a:srgbClr val="333333"/>
                </a:solidFill>
              </a:rPr>
              <a:t>Width</a:t>
            </a:r>
            <a:endParaRPr lang="en-GB" b="0" i="0" sz="1800">
              <a:solidFill>
                <a:srgbClr val="333333"/>
              </a:solidFill>
            </a:endParaRPr>
          </a:p>
        </xdr:txBody>
      </xdr:sp>
      <xdr:sp macro="">
        <xdr:nvSpPr>
          <xdr:cNvPr id="13" name="TextBox 12">
            <a:extLst xmlns:a="http://schemas.openxmlformats.org/drawingml/2006/main">
              <a:ext uri="{FF2B5EF4-FFF2-40B4-BE49-F238E27FC236}">
                <a16:creationId xmlns:a16="http://schemas.microsoft.com/office/drawing/2014/main" id="{A8E1B4DE-1D12-4C0E-95A4-C75B4FC79A35}"/>
              </a:ext>
            </a:extLst>
          </xdr:cNvPr>
          <xdr:cNvSpPr txBox="1"/>
        </xdr:nvSpPr>
        <xdr:spPr>
          <a:xfrm>
            <a:off x="18408404" y="3673539"/>
            <a:ext cx="904033" cy="380704"/>
          </a:xfrm>
          <a:prstGeom prst="rect">
            <a:avLst/>
          </a:prstGeom>
          <a:noFill/>
          <a:ln>
            <a:noFill/>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vertOverflow="clip" horzOverflow="clip" wrap="none" rtlCol="0">
            <a:spAutoFit/>
          </a:bodyPr>
          <a:lstStyle xmlns:a="http://schemas.openxmlformats.org/drawingml/2006/main"/>
          <a:p>
            <a:r>
              <a:rPr lang="en-GB" b="0" i="0" sz="2000">
                <a:solidFill>
                  <a:srgbClr val="333333"/>
                </a:solidFill>
              </a:rPr>
              <a:t>Height</a:t>
            </a:r>
            <a:endParaRPr lang="en-GB" b="0" i="0" sz="1800">
              <a:solidFill>
                <a:srgbClr val="333333"/>
              </a:solidFill>
            </a:endParaRPr>
          </a:p>
        </xdr:txBody>
      </xdr:sp>
      <xdr:sp macro="">
        <xdr:nvSpPr>
          <xdr:cNvPr id="14" name="TextBox 13">
            <a:extLst xmlns:a="http://schemas.openxmlformats.org/drawingml/2006/main">
              <a:ext uri="{FF2B5EF4-FFF2-40B4-BE49-F238E27FC236}">
                <a16:creationId xmlns:a16="http://schemas.microsoft.com/office/drawing/2014/main" id="{283F9A25-24CF-429E-B191-B25A5AC9B7FB}"/>
              </a:ext>
            </a:extLst>
          </xdr:cNvPr>
          <xdr:cNvSpPr txBox="1"/>
        </xdr:nvSpPr>
        <xdr:spPr>
          <a:xfrm>
            <a:off x="14903132" y="3459466"/>
            <a:ext cx="856359" cy="380704"/>
          </a:xfrm>
          <a:prstGeom prst="rect">
            <a:avLst/>
          </a:prstGeom>
          <a:noFill/>
          <a:ln>
            <a:noFill/>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vertOverflow="clip" horzOverflow="clip" wrap="none" rtlCol="0">
            <a:spAutoFit/>
          </a:bodyPr>
          <a:lstStyle xmlns:a="http://schemas.openxmlformats.org/drawingml/2006/main"/>
          <a:p>
            <a:r>
              <a:rPr lang="en-GB" b="0" i="0" sz="2000">
                <a:solidFill>
                  <a:srgbClr val="333333"/>
                </a:solidFill>
              </a:rPr>
              <a:t>Depth</a:t>
            </a:r>
            <a:endParaRPr lang="en-GB" b="0" i="0" sz="2000">
              <a:solidFill>
                <a:srgbClr val="333333"/>
              </a:solidFill>
            </a:endParaRPr>
          </a:p>
        </xdr:txBody>
      </xdr:sp>
    </xdr:grpSp>
    <xdr:clientData/>
  </xdr:twoCellAnchor>
  <xdr:twoCellAnchor editAs="twoCell">
    <xdr:from>
      <xdr:col>1</xdr:col>
      <xdr:colOff>1339</xdr:colOff>
      <xdr:row>34</xdr:row>
      <xdr:rowOff>180975</xdr:rowOff>
    </xdr:from>
    <xdr:to>
      <xdr:col>10</xdr:col>
      <xdr:colOff>17413</xdr:colOff>
      <xdr:row>56</xdr:row>
      <xdr:rowOff>0</xdr:rowOff>
    </xdr:to>
    <xdr:sp macro="">
      <xdr:nvSpPr>
        <xdr:cNvPr id="15" name="TextBox 14">
          <a:extLst xmlns:a="http://schemas.openxmlformats.org/drawingml/2006/main">
            <a:ext uri="{FF2B5EF4-FFF2-40B4-BE49-F238E27FC236}">
              <a16:creationId xmlns:a16="http://schemas.microsoft.com/office/drawing/2014/main" id="{59734B1A-A14E-49E7-9520-439879FB7122}"/>
            </a:ext>
          </a:extLst>
        </xdr:cNvPr>
        <xdr:cNvSpPr txBox="1"/>
      </xdr:nvSpPr>
      <xdr:spPr>
        <a:xfrm>
          <a:off x="731102" y="7492759"/>
          <a:ext cx="6581840" cy="4099369"/>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800">
              <a:solidFill>
                <a:srgbClr val="1F497D"/>
              </a:solidFill>
              <a:latin typeface="+mn-lt"/>
            </a:rPr>
            <a:t>Size and price</a:t>
          </a:r>
          <a:endParaRPr lang="en-GB" b="0" i="0" sz="1800">
            <a:solidFill>
              <a:srgbClr val="1F497D"/>
            </a:solidFill>
            <a:latin typeface="+mn-lt"/>
          </a:endParaRPr>
        </a:p>
        <a:p>
          <a:endParaRPr lang="en-GB" b="0" i="0" sz="1400">
            <a:solidFill>
              <a:srgbClr val="000000"/>
            </a:solidFill>
            <a:latin typeface="+mn-lt"/>
          </a:endParaRPr>
        </a:p>
        <a:p>
          <a:r>
            <a:rPr lang="en-GB" b="0" i="0" sz="1400">
              <a:solidFill>
                <a:srgbClr val="000000"/>
              </a:solidFill>
              <a:latin typeface="+mn-lt"/>
            </a:rPr>
            <a:t>The size category is determined based on the style and dimensions of your box according to the area of board they occupy. The same dimensions often give a small clamshell but a large wrap lock, because wrap locks take up more space on the board.</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We do not offer all sizes for all styles. 'Special' means the box takes up more than one board and can only be offered for styles that can be pieced together.</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You can see the price for each size and style of box on the Prices tab. </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This spreadsheet provides instant estimates, but we may need to adjust the final price if you require certain changes, like full-length flaps on wrap locks and tabbed folders.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All prices include VAT.</a:t>
          </a:r>
          <a:endParaRPr lang="en-GB" b="0" i="0" sz="1400">
            <a:solidFill>
              <a:srgbClr val="000000"/>
            </a:solidFill>
            <a:latin typeface="+mn-lt"/>
          </a:endParaRPr>
        </a:p>
        <a:p>
          <a:endParaRPr lang="en-GB" b="0" i="0" sz="1400">
            <a:solidFill>
              <a:srgbClr val="000000"/>
            </a:solidFill>
            <a:latin typeface="+mn-lt"/>
          </a:endParaRPr>
        </a:p>
      </xdr:txBody>
    </xdr:sp>
    <xdr:clientData/>
  </xdr:twoCellAnchor>
  <xdr:twoCellAnchor editAs="twoCell">
    <xdr:from>
      <xdr:col>10</xdr:col>
      <xdr:colOff>714598</xdr:colOff>
      <xdr:row>26</xdr:row>
      <xdr:rowOff>0</xdr:rowOff>
    </xdr:from>
    <xdr:to>
      <xdr:col>20</xdr:col>
      <xdr:colOff>12725</xdr:colOff>
      <xdr:row>66</xdr:row>
      <xdr:rowOff>0</xdr:rowOff>
    </xdr:to>
    <xdr:sp macro="">
      <xdr:nvSpPr>
        <xdr:cNvPr id="454" name="TextBox 15">
          <a:extLst xmlns:a="http://schemas.openxmlformats.org/drawingml/2006/main">
            <a:ext uri="{FF2B5EF4-FFF2-40B4-BE49-F238E27FC236}">
              <a16:creationId xmlns:a16="http://schemas.microsoft.com/office/drawing/2014/main" id="{11B592E6-5FA4-4F51-8434-8F6D55B009CE}"/>
            </a:ext>
          </a:extLst>
        </xdr:cNvPr>
        <xdr:cNvSpPr txBox="1"/>
      </xdr:nvSpPr>
      <xdr:spPr>
        <a:xfrm>
          <a:off x="8045008" y="5715000"/>
          <a:ext cx="6629250" cy="7716457"/>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800">
              <a:solidFill>
                <a:srgbClr val="1F497D"/>
              </a:solidFill>
              <a:latin typeface="+mn-lt"/>
            </a:rPr>
            <a:t>Choosing styles</a:t>
          </a:r>
          <a:endParaRPr lang="en-GB" b="0" i="0" sz="1800">
            <a:solidFill>
              <a:srgbClr val="1F497D"/>
            </a:solidFill>
            <a:latin typeface="+mn-lt"/>
          </a:endParaRPr>
        </a:p>
        <a:p>
          <a:endParaRPr lang="en-GB" b="0" i="0" sz="1400">
            <a:solidFill>
              <a:srgbClr val="000000"/>
            </a:solidFill>
            <a:latin typeface="+mn-lt"/>
          </a:endParaRPr>
        </a:p>
        <a:p>
          <a:r>
            <a:rPr lang="en-GB" b="0" i="0" sz="1400">
              <a:solidFill>
                <a:srgbClr val="000000"/>
              </a:solidFill>
              <a:latin typeface="+mn-lt"/>
            </a:rPr>
            <a:t>Please see the main page of The London Archives Boxing Service for a photo catalogue of the styles we offer. We review all orders before accepting them, and can advise on your specific needs.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Most boxes we make are clamshells, also called drop-spine or Solander boxes, with both sides attached along the spine. We use a tabbed construction so the walls fold in and lock at the bottom, with no glue and no exposed edges to rub your object. This is a reliable baseline for most books.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Wrap locks are suitable for small- to medium-sized items, in a four-flap construction with a locking tab and flaps at the spine edges to fully protect the object. We use half-length inner flaps, but you can specify in the notes if your object requires full-length flaps.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Tabbed folders are suitable for thin items, and are similar to folders with string closures but instead they have a locking tab. We use half-length inner flaps, but you can specify in the notes if you your object requires full-length flaps.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Plan folders are appropriate for large flat items, made of 300gsm card with gummed Tyvek tape at the hinge and three flaps along the open sides to fully protect the items. You can specify in the notes if your object requires a sheet of flute as a stiffener.</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Tabbed boxes and lids are useful for archive boxes, with the walls folded in as a smooth side. We usually make these with one long side folding down for easier access, but you can specify in the notes if you would like all sides static.</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Glued boxes and lids are archive boxes, useful for situations in which you need a normal archive box in a specific size not offered by the larger suppliers. We are unable to compete with larger suppliers on price for standard sizes, but we are ideal for custom sizes.</a:t>
          </a:r>
          <a:endParaRPr lang="en-GB" b="0" i="0" sz="1400">
            <a:solidFill>
              <a:srgbClr val="000000"/>
            </a:solidFill>
            <a:latin typeface="+mn-lt"/>
          </a:endParaRPr>
        </a:p>
        <a:p>
          <a:endParaRPr lang="en-GB" b="0" i="0" sz="1400">
            <a:solidFill>
              <a:srgbClr val="000000"/>
            </a:solidFill>
            <a:latin typeface="+mn-lt"/>
          </a:endParaRPr>
        </a:p>
        <a:p>
          <a:r>
            <a:rPr lang="en-GB" b="0" i="0" sz="1400">
              <a:solidFill>
                <a:srgbClr val="000000"/>
              </a:solidFill>
              <a:latin typeface="+mn-lt"/>
            </a:rPr>
            <a:t>Four flap folders are made of 300gsm card, with no closure. They are useful for thin items that will be stored together in a larger enclosure.</a:t>
          </a:r>
          <a:endParaRPr lang="en-GB" b="0" i="0" sz="1400">
            <a:solidFill>
              <a:srgbClr val="000000"/>
            </a:solidFill>
            <a:latin typeface="+mn-lt"/>
          </a:endParaRPr>
        </a:p>
      </xdr:txBody>
    </xdr:sp>
    <xdr:clientData/>
  </xdr:twoCellAnchor>
  <xdr:twoCellAnchor editAs="twoCell">
    <xdr:from>
      <xdr:col>1</xdr:col>
      <xdr:colOff>2679</xdr:colOff>
      <xdr:row>57</xdr:row>
      <xdr:rowOff>187642</xdr:rowOff>
    </xdr:from>
    <xdr:to>
      <xdr:col>9</xdr:col>
      <xdr:colOff>713259</xdr:colOff>
      <xdr:row>63</xdr:row>
      <xdr:rowOff>190500</xdr:rowOff>
    </xdr:to>
    <xdr:sp macro="">
      <xdr:nvSpPr>
        <xdr:cNvPr id="455" name="TextBox 17">
          <a:extLst xmlns:a="http://schemas.openxmlformats.org/drawingml/2006/main">
            <a:ext uri="{FF2B5EF4-FFF2-40B4-BE49-F238E27FC236}">
              <a16:creationId xmlns:a16="http://schemas.microsoft.com/office/drawing/2014/main" id="{EF35CE80-EECC-4A96-8B34-36E9B911910B}"/>
            </a:ext>
          </a:extLst>
        </xdr:cNvPr>
        <xdr:cNvSpPr txBox="1"/>
      </xdr:nvSpPr>
      <xdr:spPr>
        <a:xfrm>
          <a:off x="732038" y="11974359"/>
          <a:ext cx="6547494" cy="1171030"/>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800">
              <a:solidFill>
                <a:srgbClr val="1F497D"/>
              </a:solidFill>
              <a:latin typeface="+mn-lt"/>
            </a:rPr>
            <a:t>Questions and comments</a:t>
          </a:r>
          <a:endParaRPr lang="en-GB" b="0" i="0" sz="1800">
            <a:solidFill>
              <a:srgbClr val="1F497D"/>
            </a:solidFill>
            <a:latin typeface="+mn-lt"/>
          </a:endParaRPr>
        </a:p>
        <a:p>
          <a:endParaRPr lang="en-GB" b="0" i="0" sz="1400">
            <a:solidFill>
              <a:srgbClr val="000000"/>
            </a:solidFill>
            <a:latin typeface="+mn-lt"/>
          </a:endParaRPr>
        </a:p>
        <a:p>
          <a:r>
            <a:rPr lang="en-GB" b="0" i="0" sz="1400">
              <a:solidFill>
                <a:srgbClr val="000000"/>
              </a:solidFill>
              <a:latin typeface="+mn-lt"/>
            </a:rPr>
            <a:t>If you have any questions or feedback, please contact tlaboxorders@cityoflondon.gov.uk.</a:t>
          </a:r>
          <a:endParaRPr lang="en-GB" b="0" i="0" sz="1400">
            <a:solidFill>
              <a:srgbClr val="000000"/>
            </a:solidFill>
            <a:latin typeface="+mn-lt"/>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xdr:col>
      <xdr:colOff>250478</xdr:colOff>
      <xdr:row>0</xdr:row>
      <xdr:rowOff>259080</xdr:rowOff>
    </xdr:from>
    <xdr:ext cx="2924175" cy="390525"/>
    <xdr:sp macro="" textlink="">
      <xdr:nvSpPr>
        <xdr:cNvPr id="8" name="Rectangle 7"/>
        <xdr:cNvSpPr/>
      </xdr:nvSpPr>
      <xdr:spPr>
        <a:xfrm>
          <a:off x="2155233" y="259074"/>
          <a:ext cx="2928620" cy="387286"/>
        </a:xfrm>
        <a:prstGeom prst="rect">
          <a:avLst xmlns:a="http://schemas.openxmlformats.org/drawingml/2006/main"/>
        </a:prstGeom>
        <a:noFill/>
      </xdr:spPr>
      <xdr:txBody xmlns:xdr="http://schemas.openxmlformats.org/drawingml/2006/spreadsheetDrawing">
        <a:bodyPr xmlns:a="http://schemas.openxmlformats.org/drawingml/2006/main" wrap="square" lIns="91440" tIns="45720" rIns="91440" bIns="45720">
          <a:spAutoFit/>
        </a:bodyPr>
        <a:lstStyle xmlns:a="http://schemas.openxmlformats.org/drawingml/2006/main"/>
        <a:p xmlns:a="http://schemas.openxmlformats.org/drawingml/2006/main">
          <a:pPr algn="ctr"/>
          <a:r>
            <a:rPr lang="en-US" sz="2000" b="0" cap="none" spc="0">
              <a:ln w="0"/>
              <a:solidFill>
                <a:schemeClr val="accent1"/>
              </a:solidFill>
              <a:effectLst>
                <a:outerShdw blurRad="38100" dist="25400" dir="5400000" algn="ctr" rotWithShape="0">
                  <a:srgbClr val="6E747A">
                    <a:alpha val="43000"/>
                  </a:srgbClr>
                </a:outerShdw>
              </a:effectLst>
              <a:latin typeface="Arial" panose="020B0604020202020204" pitchFamily="34" charset="0"/>
              <a:cs typeface="Arial" panose="020B0604020202020204" pitchFamily="34" charset="0"/>
            </a:rPr>
            <a:t>Boxing Service  </a:t>
          </a:r>
        </a:p>
      </xdr:txBody>
    </xdr:sp>
    <xdr:clientData/>
  </xdr:oneCellAnchor>
  <xdr:twoCellAnchor>
    <xdr:from>
      <xdr:col>1</xdr:col>
      <xdr:colOff>188602</xdr:colOff>
      <xdr:row>1</xdr:row>
      <xdr:rowOff>182880</xdr:rowOff>
    </xdr:from>
    <xdr:to>
      <xdr:col>4</xdr:col>
      <xdr:colOff>1291679</xdr:colOff>
      <xdr:row>3</xdr:row>
      <xdr:rowOff>39052</xdr:rowOff>
    </xdr:to>
    <xdr:sp macro="" textlink="">
      <xdr:nvSpPr>
        <xdr:cNvPr id="2" name="Rectangle: Rounded Corners 1" descr="Title banner" title="Order form"/>
        <xdr:cNvSpPr/>
      </xdr:nvSpPr>
      <xdr:spPr>
        <a:xfrm>
          <a:off x="592197" y="1078876"/>
          <a:ext cx="2604328" cy="646279"/>
        </a:xfrm>
        <a:prstGeom prst="roundRect">
          <a:avLst xmlns:a="http://schemas.openxmlformats.org/drawingml/2006/main"/>
        </a:prstGeom>
        <a:solidFill xmlns:a="http://schemas.openxmlformats.org/drawingml/2006/main">
          <a:srgbClr val="336699"/>
        </a:solidFill>
      </xdr:spPr>
      <xdr:style xmlns:xdr="http://schemas.openxmlformats.org/drawingml/2006/spreadsheetDrawing">
        <a:lnRef xmlns:a="http://schemas.openxmlformats.org/drawingml/2006/main" idx="2">
          <a:schemeClr val="accent3">
            <a:shade val="15000"/>
          </a:schemeClr>
        </a:lnRef>
        <a:fillRef xmlns:a="http://schemas.openxmlformats.org/drawingml/2006/main" idx="1">
          <a:schemeClr val="accent3"/>
        </a:fillRef>
        <a:effectRef xmlns:a="http://schemas.openxmlformats.org/drawingml/2006/main" idx="0">
          <a:schemeClr val="accent3"/>
        </a:effectRef>
        <a:fontRef xmlns:a="http://schemas.openxmlformats.org/drawingml/2006/main" idx="minor">
          <a:schemeClr val="lt1"/>
        </a:fontRef>
      </xdr:style>
      <xdr:txBody xmlns:xdr="http://schemas.openxmlformats.org/drawingml/2006/spreadsheetDrawing">
        <a:bodyPr xmlns:a="http://schemas.openxmlformats.org/drawingml/2006/main" vertOverflow="clip" horzOverflow="clip" rtlCol="0" anchor="t"/>
        <a:lstStyle xmlns:a="http://schemas.openxmlformats.org/drawingml/2006/main"/>
        <a:p xmlns:a="http://schemas.openxmlformats.org/drawingml/2006/main">
          <a:pPr algn="l"/>
          <a:endParaRPr lang="en-GB" sz="1100"/>
        </a:p>
      </xdr:txBody>
    </xdr:sp>
    <xdr:clientData/>
  </xdr:twoCellAnchor>
  <xdr:oneCellAnchor>
    <xdr:from>
      <xdr:col>1</xdr:col>
      <xdr:colOff>410245</xdr:colOff>
      <xdr:row>1</xdr:row>
      <xdr:rowOff>247650</xdr:rowOff>
    </xdr:from>
    <xdr:ext cx="2124075" cy="504825"/>
    <xdr:sp macro="" textlink="">
      <xdr:nvSpPr>
        <xdr:cNvPr id="6" name="Rectangle 5"/>
        <xdr:cNvSpPr/>
      </xdr:nvSpPr>
      <xdr:spPr>
        <a:xfrm>
          <a:off x="814391" y="1144007"/>
          <a:ext cx="2119746" cy="505267"/>
        </a:xfrm>
        <a:prstGeom prst="rect">
          <a:avLst xmlns:a="http://schemas.openxmlformats.org/drawingml/2006/main"/>
        </a:prstGeom>
        <a:noFill/>
      </xdr:spPr>
      <xdr:txBody xmlns:xdr="http://schemas.openxmlformats.org/drawingml/2006/spreadsheetDrawing">
        <a:bodyPr xmlns:a="http://schemas.openxmlformats.org/drawingml/2006/main" wrap="none" lIns="91440" tIns="45720" rIns="91440" bIns="45720">
          <a:spAutoFit/>
        </a:bodyPr>
        <a:lstStyle xmlns:a="http://schemas.openxmlformats.org/drawingml/2006/main"/>
        <a:p xmlns:a="http://schemas.openxmlformats.org/drawingml/2006/main">
          <a:pPr algn="ctr"/>
          <a:r>
            <a:rPr lang="en-US" sz="2800" b="0" cap="none" spc="0">
              <a:ln w="0"/>
              <a:solidFill>
                <a:schemeClr val="accent1"/>
              </a:solidFill>
              <a:effectLst>
                <a:outerShdw blurRad="38100" dist="25400" dir="5400000" algn="ctr" rotWithShape="0">
                  <a:srgbClr val="6E747A">
                    <a:alpha val="43000"/>
                  </a:srgbClr>
                </a:outerShdw>
              </a:effectLst>
              <a:latin typeface="Arial" panose="020B0604020202020204" pitchFamily="34" charset="0"/>
              <a:cs typeface="Arial" panose="020B0604020202020204" pitchFamily="34" charset="0"/>
            </a:rPr>
            <a:t>Order Form</a:t>
          </a:r>
        </a:p>
      </xdr:txBody>
    </xdr:sp>
    <xdr:clientData/>
  </xdr:oneCellAnchor>
  <xdr:twoCellAnchor>
    <xdr:from>
      <xdr:col>0</xdr:col>
      <xdr:colOff>57299</xdr:colOff>
      <xdr:row>3</xdr:row>
      <xdr:rowOff>209550</xdr:rowOff>
    </xdr:from>
    <xdr:to>
      <xdr:col>22</xdr:col>
      <xdr:colOff>0</xdr:colOff>
      <xdr:row>3</xdr:row>
      <xdr:rowOff>209550</xdr:rowOff>
    </xdr:to>
    <xdr:cxnSp macro="">
      <xdr:nvCxnSpPr>
        <xdr:cNvPr id="9" name="Straight Connector 8"/>
        <xdr:cNvCxnSpPr/>
      </xdr:nvCxnSpPr>
      <xdr:spPr>
        <a:xfrm>
          <a:off x="57149" y="1905000"/>
          <a:ext cx="18716626" cy="0"/>
        </a:xfrm>
        <a:prstGeom prst="line">
          <a:avLst xmlns:a="http://schemas.openxmlformats.org/drawingml/2006/main"/>
        </a:prstGeom>
        <a:noFill/>
      </xdr:spPr>
      <xdr:style xmlns:xdr="http://schemas.openxmlformats.org/drawingml/2006/spreadsheetDrawing">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xdr:style>
    </xdr:cxnSp>
    <xdr:clientData/>
  </xdr:twoCellAnchor>
  <xdr:twoCellAnchor>
    <xdr:from>
      <xdr:col>10</xdr:col>
      <xdr:colOff>2029225</xdr:colOff>
      <xdr:row>0</xdr:row>
      <xdr:rowOff>17145</xdr:rowOff>
    </xdr:from>
    <xdr:to>
      <xdr:col>10</xdr:col>
      <xdr:colOff>2912799</xdr:colOff>
      <xdr:row>0</xdr:row>
      <xdr:rowOff>878205</xdr:rowOff>
    </xdr:to>
    <xdr:sp macro="" textlink="">
      <xdr:nvSpPr>
        <xdr:cNvPr id="12" name="Round Same Side Corner Rectangle 3"/>
        <xdr:cNvSpPr/>
      </xdr:nvSpPr>
      <xdr:spPr>
        <a:xfrm rot="10800000">
          <a:off x="14430375" y="19050"/>
          <a:ext cx="883920" cy="858520"/>
        </a:xfrm>
        <a:prstGeom prst="round2SameRect">
          <a:avLst xmlns:a="http://schemas.openxmlformats.org/drawingml/2006/main"/>
        </a:prstGeom>
        <a:solidFill xmlns:a="http://schemas.openxmlformats.org/drawingml/2006/main">
          <a:schemeClr val="bg1"/>
        </a:solidFill>
        <a:ln xmlns:a="http://schemas.openxmlformats.org/drawingml/2006/main">
          <a:noFill/>
        </a:ln>
      </xdr:spPr>
      <xdr:style xmlns:xdr="http://schemas.openxmlformats.org/drawingml/2006/spreadsheetDrawing">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xdr:style>
      <xdr:txBody xmlns:xdr="http://schemas.openxmlformats.org/drawingml/2006/spreadsheetDrawing">
        <a:bodyPr xmlns:a="http://schemas.openxmlformats.org/drawingml/2006/main" rot="0" spcFirstLastPara="0" vert="horz" wrap="square" lIns="91440" tIns="45720" rIns="91440" bIns="45720" numCol="1" spcCol="0" rtlCol="0" fromWordArt="0" anchor="ctr" anchorCtr="0" forceAA="0" compatLnSpc="1">
          <a:prstTxWarp prst="textNoShape">
            <a:avLst/>
          </a:prstTxWarp>
          <a:noAutofit/>
        </a:bodyPr>
        <a:lstStyle xmlns:a="http://schemas.openxmlformats.org/drawingml/2006/main"/>
        <a:p xmlns:a="http://schemas.openxmlformats.org/drawingml/2006/main">
          <a:pPr rtl="0"/>
          <a:endParaRPr lang="en-US"/>
        </a:p>
      </xdr:txBody>
    </xdr:sp>
    <xdr:clientData/>
  </xdr:twoCellAnchor>
  <xdr:oneCellAnchor>
    <xdr:from>
      <xdr:col>8</xdr:col>
      <xdr:colOff>134615</xdr:colOff>
      <xdr:row>0</xdr:row>
      <xdr:rowOff>220027</xdr:rowOff>
    </xdr:from>
    <xdr:ext cx="5600700" cy="390525"/>
    <xdr:sp macro="" textlink="">
      <xdr:nvSpPr>
        <xdr:cNvPr id="13" name="Rectangle 12"/>
        <xdr:cNvSpPr/>
      </xdr:nvSpPr>
      <xdr:spPr>
        <a:xfrm>
          <a:off x="7905297" y="219435"/>
          <a:ext cx="5602239" cy="387286"/>
        </a:xfrm>
        <a:prstGeom prst="rect">
          <a:avLst xmlns:a="http://schemas.openxmlformats.org/drawingml/2006/main"/>
        </a:prstGeom>
        <a:noFill/>
      </xdr:spPr>
      <xdr:txBody xmlns:xdr="http://schemas.openxmlformats.org/drawingml/2006/spreadsheetDrawing">
        <a:bodyPr xmlns:a="http://schemas.openxmlformats.org/drawingml/2006/main" wrap="none" lIns="91440" tIns="45720" rIns="91440" bIns="45720">
          <a:spAutoFit/>
        </a:bodyPr>
        <a:lstStyle xmlns:a="http://schemas.openxmlformats.org/drawingml/2006/main"/>
        <a:p xmlns:a="http://schemas.openxmlformats.org/drawingml/2006/main">
          <a:pPr algn="ctr"/>
          <a:r>
            <a:rPr lang="en-US" sz="2000" b="0" i="1" cap="none" spc="0">
              <a:ln w="0"/>
              <a:solidFill>
                <a:schemeClr val="accent1"/>
              </a:solidFill>
              <a:effectLst>
                <a:outerShdw blurRad="38100" dist="25400" dir="5400000" algn="ctr" rotWithShape="0">
                  <a:srgbClr val="6E747A">
                    <a:alpha val="43000"/>
                  </a:srgbClr>
                </a:outerShdw>
              </a:effectLst>
              <a:latin typeface="Arial" panose="020B0604020202020204" pitchFamily="34" charset="0"/>
              <a:cs typeface="Arial" panose="020B0604020202020204" pitchFamily="34" charset="0"/>
            </a:rPr>
            <a:t>Created by conservators for the heritage sector</a:t>
          </a:r>
        </a:p>
      </xdr:txBody>
    </xdr:sp>
    <xdr:clientData/>
  </xdr:oneCellAnchor>
  <xdr:twoCellAnchor editAs="oneCell">
    <xdr:from>
      <xdr:col>1</xdr:col>
      <xdr:colOff>158316</xdr:colOff>
      <xdr:row>0</xdr:row>
      <xdr:rowOff>0</xdr:rowOff>
    </xdr:from>
    <xdr:to>
      <xdr:col>4</xdr:col>
      <xdr:colOff>399455</xdr:colOff>
      <xdr:row>1</xdr:row>
      <xdr:rowOff>20002</xdr:rowOff>
    </xdr:to>
    <xdr:pic macro="">
      <xdr:nvPicPr>
        <xdr:cNvPr id="7" name="Picture 6" descr="The London Archives logo">
          <a:extLst xmlns:a="http://schemas.openxmlformats.org/drawingml/2006/main">
            <a:ext uri="{FF2B5EF4-FFF2-40B4-BE49-F238E27FC236}">
              <a16:creationId xmlns:a16="http://schemas.microsoft.com/office/drawing/2014/main" id="{48C79899-42E2-1912-A90B-9B97117EC8FB}"/>
            </a:ext>
          </a:extLst>
        </xdr:cNvPr>
        <xdr:cNvPicPr>
          <a:picLocks noChangeAspect="1"/>
        </xdr:cNvPicPr>
      </xdr:nvPicPr>
      <xdr:blipFill>
        <a:blip xmlns:d5p1="http://schemas.openxmlformats.org/officeDocument/2006/relationships" d5p1:embed="rId1">
          <a:extLst>
            <a:ext uri="{28A0092B-C50C-407E-A947-70E740481C1C}">
              <a14:useLocalDpi xmlns:a14="http://schemas.microsoft.com/office/drawing/2010/main" val="0"/>
            </a:ext>
          </a:extLst>
        </a:blip>
        <a:srcRect/>
        <a:stretch>
          <a:fillRect/>
        </a:stretch>
      </xdr:blipFill>
      <xdr:spPr>
        <a:xfrm>
          <a:off x="565151" y="0"/>
          <a:ext cx="1739900" cy="1739900"/>
        </a:xfrm>
        <a:prstGeom xmlns:a="http://schemas.openxmlformats.org/drawingml/2006/main"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twoCell">
    <xdr:from>
      <xdr:col>17</xdr:col>
      <xdr:colOff>1276834</xdr:colOff>
      <xdr:row>7</xdr:row>
      <xdr:rowOff>0</xdr:rowOff>
    </xdr:from>
    <xdr:to>
      <xdr:col>23</xdr:col>
      <xdr:colOff>0</xdr:colOff>
      <xdr:row>18</xdr:row>
      <xdr:rowOff>10477</xdr:rowOff>
    </xdr:to>
    <xdr:sp macro="">
      <xdr:nvSpPr>
        <xdr:cNvPr id="2" name="TextBox 1">
          <a:extLst xmlns:a="http://schemas.openxmlformats.org/drawingml/2006/main">
            <a:ext uri="{FF2B5EF4-FFF2-40B4-BE49-F238E27FC236}">
              <a16:creationId xmlns:a16="http://schemas.microsoft.com/office/drawing/2014/main" id="{BEEAF859-6CFD-E540-7FCE-FC87127483A7}"/>
            </a:ext>
          </a:extLst>
        </xdr:cNvPr>
        <xdr:cNvSpPr txBox="1"/>
      </xdr:nvSpPr>
      <xdr:spPr>
        <a:xfrm>
          <a:off x="6170337" y="1813775"/>
          <a:ext cx="3789325" cy="2489915"/>
        </a:xfrm>
        <a:prstGeom prst="rect">
          <a:avLst/>
        </a:prstGeom>
        <a:solidFill>
          <a:srgbClr val="FFFFFF"/>
        </a:solidFill>
        <a:ln w="9525" cmpd="sng">
          <a:solidFill>
            <a:schemeClr val="lt1">
              <a:shade xmlns:a="http://schemas.openxmlformats.org/drawingml/2006/main" val="50000"/>
            </a:schemeClr>
          </a:solidFill>
          <a:headEnd type="none" w="med" len="med"/>
          <a:tailEnd type="none" w="med" len="med"/>
        </a:ln>
      </xdr:spPr>
      <xdr:style xmlns:xdr="http://schemas.openxmlformats.org/drawingml/2006/spreadsheetDrawing">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xdr:style>
      <xdr:txBody>
        <a:bodyPr vertOverflow="clip" horzOverflow="clip" wrap="square" rtlCol="0" anchor="ctr"/>
        <a:lstStyle xmlns:a="http://schemas.openxmlformats.org/drawingml/2006/main"/>
        <a:p>
          <a:r>
            <a:rPr lang="en-GB" b="0" i="0" sz="1100">
              <a:solidFill>
                <a:srgbClr val="333333"/>
              </a:solidFill>
            </a:rPr>
            <a:t>Our boxes are priced based on the area of board they take up,</a:t>
          </a:r>
          <a:r>
            <a:rPr lang="en-GB" b="0" i="0" sz="1100">
              <a:solidFill>
                <a:srgbClr val="333333"/>
              </a:solidFill>
            </a:rPr>
            <a:t> so the size range varies by box style.</a:t>
          </a:r>
          <a:endParaRPr lang="en-GB" b="0" i="0" sz="1100">
            <a:solidFill>
              <a:srgbClr val="333333"/>
            </a:solidFill>
          </a:endParaRPr>
        </a:p>
        <a:p>
          <a:endParaRPr lang="en-GB" b="0" i="0" sz="1100">
            <a:solidFill>
              <a:srgbClr val="333333"/>
            </a:solidFill>
          </a:endParaRPr>
        </a:p>
        <a:p>
          <a:r>
            <a:rPr lang="en-GB" b="0" i="0" sz="1100">
              <a:solidFill>
                <a:srgbClr val="333333"/>
              </a:solidFill>
            </a:rPr>
            <a:t>As an example, for a standard octavo, 230x150x50,</a:t>
          </a:r>
          <a:endParaRPr lang="en-GB" b="0" i="0" sz="1100">
            <a:solidFill>
              <a:srgbClr val="333333"/>
            </a:solidFill>
          </a:endParaRPr>
        </a:p>
        <a:p>
          <a:r>
            <a:rPr lang="en-GB" b="0" i="0" sz="1100">
              <a:solidFill>
                <a:srgbClr val="333333"/>
              </a:solidFill>
            </a:rPr>
            <a:t>a clamshell would take up 330x550, but a wrap lock would take 560x550.</a:t>
          </a:r>
          <a:endParaRPr lang="en-GB" b="0" i="0" sz="1100">
            <a:solidFill>
              <a:srgbClr val="333333"/>
            </a:solidFill>
          </a:endParaRPr>
        </a:p>
        <a:p>
          <a:endParaRPr lang="en-GB" b="0" i="0" sz="1100">
            <a:solidFill>
              <a:srgbClr val="333333"/>
            </a:solidFill>
          </a:endParaRPr>
        </a:p>
        <a:p>
          <a:r>
            <a:rPr lang="en-GB" b="0" i="0" sz="1100">
              <a:solidFill>
                <a:srgbClr val="333333"/>
              </a:solidFill>
            </a:rPr>
            <a:t>Some styles cannot be made below a certain thickness, and will be highlighted in yellow. A tabbed folder is usually a good alternative for thin items.</a:t>
          </a:r>
          <a:endParaRPr lang="en-GB" b="0" i="0" sz="1100">
            <a:solidFill>
              <a:srgbClr val="333333"/>
            </a:solidFill>
          </a:endParaRPr>
        </a:p>
        <a:p>
          <a:endParaRPr lang="en-GB" b="0" i="0" sz="1100">
            <a:solidFill>
              <a:srgbClr val="333333"/>
            </a:solidFill>
          </a:endParaRPr>
        </a:p>
        <a:p>
          <a:r>
            <a:rPr lang="en-GB" b="0" i="0" sz="1100">
              <a:solidFill>
                <a:srgbClr val="333333"/>
              </a:solidFill>
            </a:rPr>
            <a:t>All prices include VAT.</a:t>
          </a:r>
          <a:endParaRPr lang="en-GB" b="0" i="0" sz="1100">
            <a:solidFill>
              <a:srgbClr val="333333"/>
            </a:solidFill>
          </a:endParaRPr>
        </a:p>
      </xdr:txBody>
    </xdr:sp>
    <xdr:clientData/>
  </xdr:twoCellAnchor>
</xdr:wsDr>
</file>

<file path=xl/pivotCache/_rels/pivotCacheDefinition1.xml.rels><?xml version="1.0" encoding="utf-8" standalone="yes"?><Relationships xmlns="http://schemas.openxmlformats.org/package/2006/relationships"><Relationship Id="rId1" Type="http://schemas.openxmlformats.org/officeDocument/2006/relationships/pivotCacheRecords" Target="/xl/pivotCache/pivotCacheRecords1.xml" /></Relationships>
</file>

<file path=xl/pivotCache/pivotCacheDefinition1.xml><?xml version="1.0" encoding="utf-8"?>
<pivotCacheDefinition xmlns:d1p1="http://schemas.openxmlformats.org/officeDocument/2006/relationships" xmlns="http://schemas.openxmlformats.org/spreadsheetml/2006/main" d1p1:id="rId1" refreshedBy="Kevin Sheahan" refreshedDate="46077.43908275463" createdVersion="3" refreshedVersion="3" minRefreshableVersion="3" refreshOnLoad="1" recordCount="0">
  <cacheSource type="worksheet">
    <worksheetSource name="OrderData"/>
  </cacheSource>
  <cacheFields count="22">
    <cacheField name="Number" numFmtId="0">
      <sharedItems/>
    </cacheField>
    <cacheField name="Packaged" numFmtId="0">
      <sharedItems containsBlank="1"/>
    </cacheField>
    <cacheField name="Cut" numFmtId="0">
      <sharedItems containsBlank="1"/>
    </cacheField>
    <cacheField name="Box Style" numFmtId="0">
      <sharedItems containsBlank="1">
        <m/>
        <s v="Box + lid (glued)"/>
        <s v="Clamshell"/>
        <s v="Four flap folder"/>
        <s v="Plan folder"/>
        <s v="Tabbed folder"/>
        <s v="Wrap lock"/>
        <s v="Box + lid (tabbed)"/>
      </sharedItems>
    </cacheField>
    <cacheField name="Item Reference" numFmtId="0">
      <sharedItems containsBlank="1"/>
    </cacheField>
    <cacheField name="Height (mm)" numFmtId="0">
      <sharedItems containsBlank="1"/>
    </cacheField>
    <cacheField name="Width (mm)" numFmtId="0">
      <sharedItems containsBlank="1"/>
    </cacheField>
    <cacheField name="Depth (mm)" numFmtId="0">
      <sharedItems containsBlank="1"/>
    </cacheField>
    <cacheField name="Quantity (default 1)" numFmtId="0">
      <sharedItems containsBlank="1"/>
    </cacheField>
    <cacheField name="Labels needed?" numFmtId="165">
      <sharedItems containsBlank="1"/>
    </cacheField>
    <cacheField name="Label Content" numFmtId="0">
      <sharedItems containsBlank="1"/>
    </cacheField>
    <cacheField name="Notes / Comments" numFmtId="0">
      <sharedItems containsBlank="1"/>
    </cacheField>
    <cacheField name="Actual quantity" numFmtId="0">
      <sharedItems/>
    </cacheField>
    <cacheField name="Board H" numFmtId="0">
      <sharedItems/>
    </cacheField>
    <cacheField name="Board W" numFmtId="0">
      <sharedItems/>
    </cacheField>
    <cacheField name="H cat" numFmtId="0">
      <sharedItems/>
    </cacheField>
    <cacheField name="W cat" numFmtId="0">
      <sharedItems/>
    </cacheField>
    <cacheField name="Size" numFmtId="0">
      <sharedItems containsBlank="1">
        <s v=""/>
        <s v="S"/>
        <s v="XS"/>
        <m/>
        <s v="L"/>
        <s v="XL"/>
        <s v="M"/>
        <s v="Not available"/>
        <s v="Special"/>
      </sharedItems>
    </cacheField>
    <cacheField name="Price_x000a_(inc VAT)" numFmtId="166">
      <sharedItems/>
    </cacheField>
    <cacheField name="Cost" numFmtId="165">
      <sharedItems/>
    </cacheField>
    <cacheField name="Time (min)" numFmtId="0">
      <sharedItems/>
    </cacheField>
    <cacheField name="Error" numFmtId="0">
      <sharedItems containsBlank="1"/>
    </cacheField>
  </cacheFields>
  <extLst xmlns="http://schemas.openxmlformats.org/spreadsheetml/2006/main">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file>

<file path=xl/pivotTables/_rels/pivotTable1.xml.rels><?xml version="1.0" encoding="utf-8" standalone="yes"?><Relationships xmlns="http://schemas.openxmlformats.org/package/2006/relationships"><Relationship Id="rId1" Type="http://schemas.openxmlformats.org/officeDocument/2006/relationships/pivotCacheDefinition" Target="/xl/pivotCache/pivotCacheDefinition1.xml" /></Relationships>
</file>

<file path=xl/pivotTables/pivotTable1.xml><?xml version="1.0" encoding="utf-8"?>
<pivotTableDefinition xmlns="http://schemas.openxmlformats.org/spreadsheetml/2006/main" name="OrderSummary" cacheId="29" applyNumberFormats="0" applyBorderFormats="0" applyFontFormats="0" applyPatternFormats="0" applyAlignmentFormats="0" applyWidthHeightFormats="1" rowHeaderCaption="Boxes ordered" outline="1" outlineData="1" createdVersion="8" updatedVersion="8" minRefreshableVersion="3" dataCaption="Values" useAutoFormatting="1" itemPrintTitles="1" indent="0" multipleFieldFilters="0">
  <location ref="B2:D3" colPageCount="1" rowPageCount="1" firstHeaderRow="0" firstDataRow="1" firstDataCol="1"/>
  <pivotFields>
    <pivotField showAll="0"/>
    <pivotField showAll="0"/>
    <pivotField showAll="0"/>
    <pivotField axis="axisRow" showAll="0">
      <items>
        <item x="2" m="1"/>
        <item x="0"/>
        <item x="6" m="1"/>
        <item x="5" m="1"/>
        <item x="7" m="1"/>
        <item x="1" m="1"/>
        <item x="4" m="1"/>
        <item x="3" m="1"/>
        <item t="default"/>
      </items>
    </pivotField>
    <pivotField showAll="0"/>
    <pivotField showAll="0"/>
    <pivotField showAll="0"/>
    <pivotField showAll="0"/>
    <pivotField showAll="0"/>
    <pivotField showAll="0"/>
    <pivotField showAll="0"/>
    <pivotField showAll="0"/>
    <pivotField showAll="0" dataField="1"/>
    <pivotField showAll="0"/>
    <pivotField showAll="0"/>
    <pivotField showAll="0"/>
    <pivotField showAll="0"/>
    <pivotField axis="axisRow" showAll="0">
      <items>
        <item x="0"/>
        <item x="1" m="1"/>
        <item x="6" m="1"/>
        <item x="4" m="1"/>
        <item x="5" m="1"/>
        <item x="7" m="1"/>
        <item x="8" m="1"/>
        <item x="3" m="1"/>
        <item x="2" m="1"/>
        <item t="default"/>
      </items>
    </pivotField>
    <pivotField showAll="0" dataField="1"/>
    <pivotField showAll="0"/>
    <pivotField showAll="0"/>
    <pivotField showAll="0"/>
  </pivotFields>
  <rowFields>
    <field x="3"/>
    <field x="17"/>
  </rowFields>
  <rowItems xmlns="http://schemas.openxmlformats.org/spreadsheetml/2006/main" count="1">
    <i t="grand">
      <x/>
    </i>
  </rowItems>
  <colFields>
    <field x="-2"/>
  </colFields>
  <colItems xmlns="http://schemas.openxmlformats.org/spreadsheetml/2006/main" count="2">
    <i>
      <x/>
    </i>
    <i i="1">
      <x v="1"/>
    </i>
  </colItems>
  <dataFields count="2">
    <dataField name="Quantity" fld="12" baseField="0" baseItem="0" numFmtId="0"/>
    <dataField name="Price" fld="18" baseField="3" baseItem="0" numFmtId="0"/>
  </dataFields>
  <formats xmlns="http://schemas.openxmlformats.org/spreadsheetml/2006/main" count="4">
    <format dxfId="14">
      <pivotArea outline="0" collapsedLevelsAreSubtotals="1" fieldPosition="0">
        <references count="1">
          <reference field="4294967294" count="1" selected="0">
            <x v="0"/>
          </reference>
        </references>
      </pivotArea>
    </format>
    <format dxfId="13">
      <pivotArea dataOnly="0" labelOnly="1" outline="0" fieldPosition="0">
        <references count="1">
          <reference field="4294967294" count="1">
            <x v="0"/>
          </reference>
        </references>
      </pivotArea>
    </format>
    <format dxfId="12">
      <pivotArea outline="0" collapsedLevelsAreSubtotals="1" fieldPosition="0">
        <references count="1">
          <reference field="4294967294" count="1" selected="0">
            <x v="0"/>
          </reference>
        </references>
      </pivotArea>
    </format>
    <format dxfId="11">
      <pivotArea dataOnly="0" labelOnly="1" outline="0" fieldPosition="0">
        <references count="1">
          <reference field="4294967294" count="1">
            <x v="0"/>
          </reference>
        </references>
      </pivotArea>
    </format>
  </formats>
  <pivotTableStyleInfo name="PivotStyleMedium11" showRowHeaders="1" showColHeaders="1" showLastColumn="1"/>
  <filters>
    <filter evalOrder="-1" fld="3" type="captionNotEqual" iMeasureFld="0" id="3" stringValue1="(blank)">
      <autoFilter ref="A1">
        <filterColumn colId="0" showButton="0">
          <customFilters>
            <customFilter operator="notEqual" val="(blank)"/>
          </customFilters>
        </filterColumn>
      </autoFilter>
    </filter>
  </filters>
  <extLst xmlns="http://schemas.openxmlformats.org/spreadsheetml/2006/main">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OrderData" displayName="OrderData" ref="B7:W600" totalsRowShown="0" dataDxfId="82" headerRowDxfId="83" totalsRowDxfId="81">
  <autoFilter ref="B7:W6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autoFilter>
  <tableColumns>
    <tableColumn id="19" name="Number">
      <calculatedColumnFormula>IF(COUNTA(OrderData[[#This Row],[Box Style]], OrderData[[#This Row],[Height (mm)]:[Depth (mm)]]) = 0, "", IF(ISNUMBER(B7),  B7+1,  1))</calculatedColumnFormula>
    </tableColumn>
    <tableColumn id="21" name="Packaged"/>
    <tableColumn id="20" name="Cut"/>
    <tableColumn id="1" name="Box Style"/>
    <tableColumn id="2" name="Item Reference"/>
    <tableColumn id="3" name="Height (mm)"/>
    <tableColumn id="4" name="Width (mm)"/>
    <tableColumn id="5" name="Depth (mm)"/>
    <tableColumn id="15" name="Quantity (default 1)"/>
    <tableColumn id="6" name="Labels needed?"/>
    <tableColumn id="7" name="Label Content"/>
    <tableColumn id="8" name="Notes / Comments"/>
    <tableColumn id="16" name="Actual quantity">
      <calculatedColumnFormula>IF(ISBLANK(OrderData[[#This Row],[Height (mm)]]),"", IF(ISBLANK(OrderData[[#This Row],[Quantity (default 1)]]), 1,OrderData[[#This Row],[Quantity (default 1)]]))</calculatedColumnFormula>
    </tableColumn>
    <tableColumn id="11" name="Board H">
      <calculatedColumnFormula array="1">IF(COUNTA(OrderData[[#This Row],[Box Style]],OrderData[[#This Row],[Height (mm)]:[Depth (mm)]])=0, "",_xlfn.SWITCH(OrderData[[#This Row],[Box Style]],"Clamshell", OrderData[[#This Row],[Height (mm)]]+OrderData[[#This Row],[Depth (mm)]]*2, "Wrap lock", OrderData[[#This Row],[Height (mm)]]*3+OrderData[[#This Row],[Depth (mm)]]*2, "Tabbed folder", OrderData[[#This Row],[Height (mm)]]*3+OrderData[[#This Row],[Depth (mm)]]*2, "Box + lid (tabbed)", OrderData[[#This Row],[Height (mm)]]+OrderData[[#This Row],[Depth (mm)]]*4, "Box + lid (glued)", OrderData[[#This Row],[Height (mm)]]+OrderData[[#This Row],[Depth (mm)]]*2, "Four flap folder", OrderData[[#This Row],[Height (mm)]]*3+OrderData[[#This Row],[Depth (mm)]]*2, "Plan folder", OrderData[[#This Row],[Width (mm)]]*2+OrderData[[#This Row],[Depth (mm)]],"Window mount", OrderData[[#This Row],[Height (mm)]], "Not available"))</calculatedColumnFormula>
    </tableColumn>
    <tableColumn id="12" name="Board W">
      <calculatedColumnFormula array="1">IF(COUNTA(OrderData[[#This Row],[Box Style]],OrderData[[#This Row],[Height (mm)]:[Depth (mm)]])=0, "",_xlfn.SWITCH(OrderData[[#This Row],[Box Style]],"Clamshell",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(mm)]]*3+OrderData[[#This Row],[Depth (mm)]]*2, "Plan folder", OrderData[[#This Row],[Height (mm)]],"Window mount", OrderData[[#This Row],[Width (mm)]]))</calculatedColumnFormula>
    </tableColumn>
    <tableColumn id="13" name="H cat">
      <calculatedColumnFormula array="1">IF(COUNTA(OrderData[[#This Row],[Box Style]],OrderData[[#This Row],[Height (mm)]:[Depth (mm)]])=0,"",_xlfn.XLOOKUP(1, ((MIN(OrderData[[#This Row],[Board H]:[Board W]]) &gt;=BoardSize[Min H]) *(MIN(OrderData[[#This Row],[Board H]:[Board W]]) &lt;BoardSize[Max H])),BoardSize[Size],"?",1))</calculatedColumnFormula>
    </tableColumn>
    <tableColumn id="14" name="W cat">
      <calculatedColumnFormula array="1">IF(COUNTA(OrderData[[#This Row],[Box Style]],OrderData[[#This Row],[Height (mm)]:[Depth (mm)]])=0, "",_xlfn.XLOOKUP(1, ((MAX(OrderData[[#This Row],[Board H]:[Board W]]) &gt;=BoardSize[Min W]) *(MAX(OrderData[[#This Row],[Board H]:[Board W]]) &lt;BoardSize[Max W])),BoardSize[Size],"?",1))</calculatedColumnFormula>
    </tableColumn>
    <tableColumn id="9" name="Size">
      <calculatedColumnFormula>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calculatedColumnFormula>
    </tableColumn>
    <tableColumn id="10" name="Price_x000a_(inc VAT)">
      <calculatedColumnFormula array="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calculatedColumnFormula>
    </tableColumn>
    <tableColumn id="17" name="Cost">
      <calculatedColumnFormula array="1">IF(COUNTA(OrderData[[#This Row],[Box Style]],OrderData[[#This Row],[Height (mm)]:[Depth (mm)]])=0,"",_xlfn.XLOOKUP(1,(Prices[Style]=OrderData[[#This Row],[Box Style]])*(Prices[Size]=OrderData[[#This Row],[Size]]), Prices[Cost]*OrderData[[#This Row],[Actual quantity]],0)+IF(Assembly="Assembled",_xlfn.XLOOKUP(1,(Prices[Style]=OrderData[[#This Row],[Box Style]])*(Prices[Size]=OrderData[[#This Row],[Size]]), Prices[Assembly cost]*OrderData[[#This Row],[Actual quantity]],0),0))</calculatedColumnFormula>
    </tableColumn>
    <tableColumn id="18" name="Time (min)">
      <calculatedColumnFormula array="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calculatedColumnFormula>
    </tableColumn>
    <tableColumn id="22" name="Error"/>
  </tableColumns>
  <tableStyleInfo name="TableStyleMedium11" showFirstColumn="0" showLastColumn="0" showRowStripes="1" showColumnStripes="0"/>
  <extLst>
    <ext xmlns:x14="http://schemas.microsoft.com/office/spreadsheetml/2009/9/main" uri="{504A1905-F514-4f6f-8877-14C23A59335A}">
      <x14:table altTextSummary="Enter Lead Name, Contact, Source, Type, Potential Opportunity, Chance of Sale, Forecast Closing month, and Weighted Forecast. Weighted Forecast is automatically calculated"/>
    </ext>
  </extLst>
</table>
</file>

<file path=xl/tables/table2.xml><?xml version="1.0" encoding="utf-8"?>
<table xmlns="http://schemas.openxmlformats.org/spreadsheetml/2006/main" id="6" name="Prices" displayName="Prices" ref="B2:Q34" totalsRowShown="0" dataDxfId="39" headerRowBorderDxfId="40" tableBorderDxfId="38" totalsRowBorderDxfId="37">
  <autoFilter ref="B2:Q3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tableColumn id="2" name="Style"/>
    <tableColumn id="3" name="Size"/>
    <tableColumn id="7" name="Cut min"/>
    <tableColumn id="14" name="Staff cost">
      <calculatedColumnFormula>HourlyCost * (Prices[[#This Row],[Cut min]] / 60)</calculatedColumnFormula>
    </tableColumn>
    <tableColumn id="5" name="Staff time">
      <calculatedColumnFormula>HourlyRate * (Prices[[#This Row],[Cut min]] / 60)</calculatedColumnFormula>
    </tableColumn>
    <tableColumn id="9" name="Assembly minutes"/>
    <tableColumn id="15" name="Assembly cost">
      <calculatedColumnFormula>HourlyCost * (Prices[[#This Row],[Assembly minutes]] / 60)</calculatedColumnFormula>
    </tableColumn>
    <tableColumn id="4" name="Board weight (micron)"/>
    <tableColumn id="8" name="Board cost">
      <calculatedColumnFormula>_xlfn.XLOOKUP(Prices[[#This Row],[Board weight (micron)]], BoardPrice[Board], BoardPrice[Cost per board], Price1000, 0)/_xlfn.XLOOKUP( Prices[[#This Row],[Size]], BoardSize[Size], BoardSize[Boxes per board], 1, 0)*IF(OR(Prices[[#This Row],[Style]] = "Box + lid (tabbed)", Prices[[#This Row],[Style]] = "Box + lid (glued)"), 2, 1)</calculatedColumnFormula>
    </tableColumn>
    <tableColumn id="17" name="Maintenance">
      <calculatedColumnFormula>Maintenance/_xlfn.XLOOKUP(Prices[[#This Row],[Size]],BoardSize[Size],BoardSize[Boxes per board])</calculatedColumnFormula>
    </tableColumn>
    <tableColumn id="1" name="Additional cost">
      <calculatedColumnFormula array="1">Additional[Price]*3</calculatedColumnFormula>
    </tableColumn>
    <tableColumn id="11" name="Cost">
      <calculatedColumnFormula>Prices[[#This Row],[Staff cost]] + Prices[[#This Row],[Board cost]] + Prices[[#This Row],[Maintenance]] + Prices[[#This Row],[Additional cost]]</calculatedColumnFormula>
    </tableColumn>
    <tableColumn id="12" name="Calculated price">
      <calculatedColumnFormula>(Prices[[#This Row],[Staff time]] + Prices[[#This Row],[Board cost]] + Prices[[#This Row],[Maintenance]] + Prices[[#This Row],[Additional cost]]) * (1 + Profit)</calculatedColumnFormula>
    </tableColumn>
    <tableColumn id="6" name="Price flat pack">
      <calculatedColumnFormula>CEILING(Prices[[#This Row],[Calculated price]],0.25)</calculatedColumnFormula>
    </tableColumn>
    <tableColumn id="10" name="Assembly price">
      <calculatedColumnFormula>IFERROR(_xlfn.CEILING.MATH(  HourlyRate * (Prices[[#This Row],[Assembly minutes]] / 60),  0.5),0)</calculatedColumnFormula>
    </tableColumn>
    <tableColumn id="13" name="Price assembled">
      <calculatedColumnFormula>Prices[[#This Row],[Price flat pack]] + Prices[[#This Row],[Assembly price]]</calculatedColumnFormula>
    </tableColumn>
  </tableColumns>
  <tableStyleInfo name="TableStyleMedium2 2" showFirstColumn="0" showLastColumn="0" showRowStripes="1" showColumnStripes="0"/>
</table>
</file>

<file path=xl/tables/table3.xml><?xml version="1.0" encoding="utf-8"?>
<table xmlns="http://schemas.openxmlformats.org/spreadsheetml/2006/main" id="2" name="BoardSize" displayName="BoardSize" ref="AB5:AG11" totalsRowShown="0">
  <autoFilter ref="AB5:AG11"/>
  <sortState ref="AB6:AG11">
    <sortCondition ref="AC6:AC11"/>
  </sortState>
  <tableColumns>
    <tableColumn id="1" name="Boxes per board"/>
    <tableColumn id="5" name="Min W"/>
    <tableColumn id="2" name="Max W"/>
    <tableColumn id="6" name="Min H"/>
    <tableColumn id="3" name="Max H"/>
    <tableColumn id="4" name="Size"/>
  </tableColumns>
  <tableStyleInfo name="TableStyleMedium2 2" showFirstColumn="0" showLastColumn="0" showRowStripes="1" showColumnStripes="0"/>
</table>
</file>

<file path=xl/tables/table4.xml><?xml version="1.0" encoding="utf-8"?>
<table xmlns="http://schemas.openxmlformats.org/spreadsheetml/2006/main" id="3" name="BoardPrice" displayName="BoardPrice" ref="Y5:Z11" totalsRowShown="0">
  <autoFilter ref="Y5:Z11"/>
  <tableColumns>
    <tableColumn id="1" name="Board"/>
    <tableColumn id="2" name="Cost per board"/>
  </tableColumns>
  <tableStyleInfo name="TableStyleMedium2 2" showFirstColumn="0" showLastColumn="0" showRowStripes="1" showColumnStripes="0"/>
</table>
</file>

<file path=xl/tables/table5.xml><?xml version="1.0" encoding="utf-8"?>
<table xmlns="http://schemas.openxmlformats.org/spreadsheetml/2006/main" id="4" name="Additional" displayName="Additional" ref="AI5:AJ6" totalsRowShown="0">
  <autoFilter ref="AI5:AJ6"/>
  <tableColumns>
    <tableColumn id="1" name="Additional"/>
    <tableColumn id="2" name="Price"/>
  </tableColumns>
  <tableStyleInfo name="TableStyleMedium2 2" showFirstColumn="0" showLastColumn="0" showRowStripes="1" showColumnStripes="0"/>
</table>
</file>

<file path=xl/theme/theme1.xml><?xml version="1.0" encoding="utf-8"?>
<a:theme xmlns:a="http://schemas.openxmlformats.org/drawingml/2006/main" name="Theme1">
  <a:themeElements>
    <a:clrScheme name="BUS_Activity Based Cost Tracker">
      <a:dk1>
        <a:sysClr val="windowText" lastClr="000000"/>
      </a:dk1>
      <a:lt1>
        <a:sysClr val="window" lastClr="FFFFFF"/>
      </a:lt1>
      <a:dk2>
        <a:srgbClr val="1F497D"/>
      </a:dk2>
      <a:lt2>
        <a:srgbClr val="EEECE1"/>
      </a:lt2>
      <a:accent1>
        <a:srgbClr val="F7F5E6"/>
      </a:accent1>
      <a:accent2>
        <a:srgbClr val="333A56"/>
      </a:accent2>
      <a:accent3>
        <a:srgbClr val="52658F"/>
      </a:accent3>
      <a:accent4>
        <a:srgbClr val="E8E8E8"/>
      </a:accent4>
      <a:accent5>
        <a:srgbClr val="000000"/>
      </a:accent5>
      <a:accent6>
        <a:srgbClr val="8A8A8A"/>
      </a:accent6>
      <a:hlink>
        <a:srgbClr val="0096D2"/>
      </a:hlink>
      <a:folHlink>
        <a:srgbClr val="00578B"/>
      </a:folHlink>
    </a:clrScheme>
    <a:fontScheme name="BUS_Activity Based Cost Tracker">
      <a:majorFont>
        <a:latin typeface="Constantia"/>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Dark" id="{D39323B7-B2D6-4C10-818B-A5CD4ACE85BD}" vid="{15FD9199-0511-4D87-8BFB-2FF3F0C5B55D}"/>
    </a:ext>
  </a:extLst>
</a:theme>
</file>

<file path=xl/worksheets/_rels/sheet1.xml.rels><?xml version="1.0" encoding="utf-8" standalone="yes"?><Relationships xmlns="http://schemas.openxmlformats.org/package/2006/relationships"><Relationship Id="rId1" Type="http://schemas.openxmlformats.org/officeDocument/2006/relationships/drawing" Target="/xl/drawings/drawing1.xml" /></Relationships>
</file>

<file path=xl/worksheets/_rels/sheet2.xml.rels><?xml version="1.0" encoding="utf-8" standalone="yes"?><Relationships xmlns="http://schemas.openxmlformats.org/package/2006/relationships"><Relationship Id="rId3" Type="http://schemas.openxmlformats.org/officeDocument/2006/relationships/drawing" Target="/xl/drawings/drawing2.xml" /><Relationship Id="rId2" Type="http://schemas.openxmlformats.org/officeDocument/2006/relationships/printerSettings" Target="../printerSettings/printerSettings1.bin" /><Relationship Id="rId1" Type="http://schemas.openxmlformats.org/officeDocument/2006/relationships/hyperlink" Target="New%20Microsoft%20Word%20Document.docx?d=w9554a71725554293aca0ea0687af6805&amp;csf=1&amp;web=1&amp;e=4BbnIe" TargetMode="External" /><Relationship Id="rId4" Type="http://schemas.openxmlformats.org/officeDocument/2006/relationships/table" Target="../tables/table1.xml" /><Relationship Id="rId5" Type="http://schemas.openxmlformats.org/officeDocument/2006/relationships/table" Target="/xl/tables/table1.xml" /></Relationships>
</file>

<file path=xl/worksheets/_rels/sheet3.xml.rels><?xml version="1.0" encoding="utf-8" standalone="yes"?><Relationships xmlns="http://schemas.openxmlformats.org/package/2006/relationships"><Relationship Id="rId3" Type="http://schemas.openxmlformats.org/officeDocument/2006/relationships/table" Target="../tables/table3.xml" /><Relationship Id="rId2" Type="http://schemas.openxmlformats.org/officeDocument/2006/relationships/table" Target="../tables/table2.xml" /><Relationship Id="rId1" Type="http://schemas.openxmlformats.org/officeDocument/2006/relationships/drawing" Target="/xl/drawings/drawing3.xml" /><Relationship Id="rId5" Type="http://schemas.openxmlformats.org/officeDocument/2006/relationships/table" Target="../tables/table5.xml" /><Relationship Id="rId4" Type="http://schemas.openxmlformats.org/officeDocument/2006/relationships/table" Target="../tables/table4.xml" /><Relationship Id="rId6" Type="http://schemas.openxmlformats.org/officeDocument/2006/relationships/table" Target="/xl/tables/table2.xml" /><Relationship Id="rId7" Type="http://schemas.openxmlformats.org/officeDocument/2006/relationships/table" Target="/xl/tables/table3.xml" /><Relationship Id="rId8" Type="http://schemas.openxmlformats.org/officeDocument/2006/relationships/table" Target="/xl/tables/table4.xml" /></Relationships>
</file>

<file path=xl/worksheets/_rels/sheet4.xml.rels><?xml version="1.0" encoding="utf-8" standalone="yes"?><Relationships xmlns="http://schemas.openxmlformats.org/package/2006/relationships"><Relationship Id="rId1" Type="http://schemas.openxmlformats.org/officeDocument/2006/relationships/pivotTable" Target="/xl/pivotTables/pivotTable1.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A1"/>
  <sheetViews>
    <sheetView zoomScale="57" view="normal" tabSelected="1" workbookViewId="0">
      <selection pane="topLeft" activeCell="O26" sqref="O26"/>
    </sheetView>
  </sheetViews>
  <sheetFormatPr defaultRowHeight="15"/>
  <sheetData>
    <row r="1" spans="1:27" s="1" customFormat="1" ht="70.5" customHeight="1">
      <c r="A1" s="15"/>
      <c r="B1" s="15"/>
      <c r="C1" s="15"/>
      <c r="D1" s="15"/>
      <c r="E1" s="15"/>
      <c r="F1" s="15"/>
      <c r="G1" s="16"/>
      <c r="H1" s="15"/>
      <c r="I1" s="15"/>
      <c r="J1" s="15"/>
      <c r="K1" s="15"/>
      <c r="L1" s="15"/>
      <c r="M1" s="15"/>
      <c r="N1" s="15"/>
      <c r="O1" s="15"/>
      <c r="P1" s="15"/>
      <c r="Q1" s="15"/>
      <c r="R1" s="15"/>
      <c r="S1" s="47"/>
      <c r="T1" s="15"/>
      <c r="U1" s="15"/>
      <c r="V1" s="15"/>
      <c r="W1" s="15"/>
      <c r="X1" s="15"/>
      <c r="Y1" s="15"/>
      <c r="Z1" s="15"/>
      <c r="AA1" s="15"/>
    </row>
  </sheetData>
  <sheetProtection algorithmName="SHA-512" hashValue="hTCUizYpBkWokCNNk22s4XGJ+Lcc034onpXNybvOlBQ82dgx2pRl7tGnFD+Q1RByDhqYox4wpMJynuAHexWabQ==" saltValue="sDzOu/FVQ6eiciP3xsSG7Q==" spinCount="100000" sheet="1" objects="1" scenarios="1" selectLockedCells="1" selectUnlockedCells="1"/>
  <dataValidations count="1">
    <dataValidation allowBlank="1" showInputMessage="1" showErrorMessage="1" prompt="Track Sales Leads in this workbook. Enter Sales Leads in this worksheet.  Weighted Forecast for each lead is automatically updated" sqref="A1"/>
  </dataValidations>
  <pageMargins left="0.7" right="0.7" top="0.75" bottom="0.75" header="0.3" footer="0.3"/>
  <headerFooter scaleWithDoc="1" alignWithMargins="0" differentFirst="0" differentOddEven="0"/>
  <drawing r:id="rId1"/>
  <extLst/>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
    <tabColor theme="3"/>
    <pageSetUpPr fitToPage="1"/>
  </sheetPr>
  <dimension ref="A1:W600"/>
  <sheetViews>
    <sheetView showGridLines="0" zoomScale="66" view="normal" workbookViewId="0">
      <selection pane="topLeft" activeCell="E8" sqref="E8"/>
    </sheetView>
  </sheetViews>
  <sheetFormatPr defaultColWidth="8.81640625" defaultRowHeight="30"/>
  <cols>
    <col min="1" max="1" width="5.00390625" style="1" customWidth="1"/>
    <col min="2" max="2" width="18.50390625" style="1" customWidth="1"/>
    <col min="3" max="4" width="18.50390625" style="1" hidden="1" customWidth="1"/>
    <col min="5" max="5" width="22.00390625" style="1" customWidth="1"/>
    <col min="6" max="6" width="23.625" style="1" customWidth="1"/>
    <col min="7" max="7" width="11.875" style="1" customWidth="1"/>
    <col min="8" max="8" width="12.375" style="1" customWidth="1"/>
    <col min="9" max="9" width="13.50390625" style="1" customWidth="1"/>
    <col min="10" max="10" width="10.875" style="1" customWidth="1"/>
    <col min="11" max="11" width="20.125" style="1" customWidth="1"/>
    <col min="12" max="12" width="26.625" style="1" customWidth="1"/>
    <col min="13" max="13" width="36.00390625" style="1" customWidth="1"/>
    <col min="14" max="14" width="8.125" style="1" hidden="1" customWidth="1"/>
    <col min="15" max="15" width="10.50390625" style="1" hidden="1" customWidth="1"/>
    <col min="16" max="16" width="7.125" style="1" hidden="1" customWidth="1"/>
    <col min="17" max="18" width="8.375" style="1" hidden="1" customWidth="1"/>
    <col min="19" max="19" width="12.875" style="48" customWidth="1"/>
    <col min="20" max="20" width="13.625" style="1" customWidth="1"/>
    <col min="21" max="22" width="8.875" style="1" hidden="1" customWidth="1"/>
    <col min="23" max="23" width="15.00390625" style="1" hidden="1" customWidth="1"/>
    <col min="24" max="16384" width="8.875" style="1" customWidth="1"/>
  </cols>
  <sheetData>
    <row r="1" spans="1:23" ht="70.5" customHeight="1">
      <c r="A1" s="15"/>
      <c r="B1" s="15"/>
      <c r="C1" s="15"/>
      <c r="D1" s="15"/>
      <c r="E1" s="15"/>
      <c r="F1" s="15"/>
      <c r="G1" s="16"/>
      <c r="H1" s="15"/>
      <c r="I1" s="15"/>
      <c r="J1" s="15"/>
      <c r="K1" s="15"/>
      <c r="L1" s="15"/>
      <c r="M1" s="15"/>
      <c r="N1" s="15"/>
      <c r="O1" s="15"/>
      <c r="P1" s="15"/>
      <c r="Q1" s="15"/>
      <c r="R1" s="15"/>
      <c r="S1" s="47"/>
      <c r="T1" s="15"/>
      <c r="U1" s="15"/>
      <c r="W1" s="15"/>
    </row>
    <row r="2" spans="10:15" ht="25.35" customHeight="1">
      <c r="J2" s="17"/>
      <c r="K2" s="17"/>
      <c r="L2" s="17"/>
      <c r="M2" s="17"/>
      <c r="N2" s="17"/>
      <c r="O2" s="17"/>
    </row>
    <row r="3" spans="2:16" ht="37.35" customHeight="1">
      <c r="B3"/>
      <c r="C3"/>
      <c r="D3"/>
      <c r="E3"/>
      <c r="G3"/>
      <c r="H3"/>
      <c r="I3"/>
      <c r="J3"/>
      <c r="K3" s="44"/>
      <c r="M3" s="44"/>
      <c r="N3" s="18"/>
      <c r="O3" s="18"/>
      <c r="P3"/>
    </row>
    <row r="4" spans="2:22" customHeight="1">
      <c r="B4" s="19"/>
      <c r="C4" s="19"/>
      <c r="D4" s="19"/>
      <c r="G4"/>
      <c r="H4"/>
      <c r="I4"/>
      <c r="J4"/>
      <c r="K4"/>
      <c r="L4"/>
      <c r="M4"/>
      <c r="N4"/>
      <c r="O4"/>
      <c r="P4"/>
      <c r="Q4"/>
      <c r="R4"/>
      <c r="V4" s="40"/>
    </row>
    <row r="5" spans="2:22" customHeight="1">
      <c r="B5" s="10" t="s">
        <v>0</v>
      </c>
      <c r="D5" s="10"/>
      <c r="F5" s="8" t="s">
        <v>1</v>
      </c>
      <c r="H5" s="10"/>
      <c r="I5" s="10" t="s">
        <v>2</v>
      </c>
      <c r="J5" s="10"/>
      <c r="K5" s="8"/>
      <c r="L5" s="10"/>
      <c r="M5" s="44" t="s">
        <v>3</v>
      </c>
      <c r="N5" s="37" t="s">
        <v>4</v>
      </c>
      <c r="O5" s="13"/>
      <c r="P5" s="13"/>
      <c r="Q5" s="14"/>
      <c r="R5" s="14"/>
      <c r="T5" s="43">
        <f>SUM(T8:T600)</f>
        <v>0</v>
      </c>
      <c r="U5" s="30">
        <f>SUM(OrderData[Cost])</f>
        <v>0</v>
      </c>
      <c r="V5" s="40">
        <f>SUM(OrderData[Time (min)])/60</f>
        <v>0</v>
      </c>
    </row>
    <row r="6" spans="2:22" customHeight="1">
      <c r="B6" s="10"/>
      <c r="C6" s="45"/>
      <c r="D6" s="45"/>
      <c r="E6" s="11"/>
      <c r="F6" s="10"/>
      <c r="G6" s="10"/>
      <c r="H6" s="10"/>
      <c r="I6" s="10"/>
      <c r="J6" s="10"/>
      <c r="K6" s="10"/>
      <c r="L6" s="12"/>
      <c r="N6" s="32" t="s">
        <v>5</v>
      </c>
      <c r="O6" s="13"/>
      <c r="P6" s="13"/>
      <c r="Q6" s="14"/>
      <c r="R6" s="14"/>
      <c r="U6" s="36"/>
      <c r="V6" s="36"/>
    </row>
    <row r="7" spans="2:23" s="20" customFormat="1" ht="56.1" customHeight="1">
      <c r="B7" s="81" t="s">
        <v>6</v>
      </c>
      <c r="C7" s="62" t="s">
        <v>7</v>
      </c>
      <c r="D7" s="63" t="s">
        <v>8</v>
      </c>
      <c r="E7" s="62" t="s">
        <v>9</v>
      </c>
      <c r="F7" s="21" t="s">
        <v>10</v>
      </c>
      <c r="G7" s="83" t="s">
        <v>11</v>
      </c>
      <c r="H7" s="83" t="s">
        <v>12</v>
      </c>
      <c r="I7" s="62" t="s">
        <v>13</v>
      </c>
      <c r="J7" s="21" t="s">
        <v>14</v>
      </c>
      <c r="K7" s="22" t="s">
        <v>15</v>
      </c>
      <c r="L7" s="23" t="s">
        <v>16</v>
      </c>
      <c r="M7" s="23" t="s">
        <v>17</v>
      </c>
      <c r="N7" s="24" t="s">
        <v>18</v>
      </c>
      <c r="O7" s="24" t="s">
        <v>19</v>
      </c>
      <c r="P7" s="24" t="s">
        <v>20</v>
      </c>
      <c r="Q7" s="24" t="s">
        <v>21</v>
      </c>
      <c r="R7" s="24" t="s">
        <v>22</v>
      </c>
      <c r="S7" s="82" t="s">
        <v>23</v>
      </c>
      <c r="T7" s="82" t="s">
        <v>24</v>
      </c>
      <c r="U7" s="22" t="s">
        <v>25</v>
      </c>
      <c r="V7" s="22" t="s">
        <v>26</v>
      </c>
      <c r="W7" s="62" t="s">
        <v>27</v>
      </c>
    </row>
    <row r="8" spans="2:23" s="2" customFormat="1" ht="25.35" customHeight="1">
      <c r="B8" s="64" t="str">
        <f>IF(COUNTA(OrderData[[#This Row],[Box Style]], OrderData[[#This Row],[Height (mm)]:[Depth (mm)]]) = 0, "", IF(ISNUMBER(B7),  B7+1,  1))</f>
        <v/>
      </c>
      <c r="C8" s="41"/>
      <c r="D8" s="41"/>
      <c r="E8" s="9"/>
      <c r="F8" s="25"/>
      <c r="G8" s="42"/>
      <c r="H8" s="42"/>
      <c r="I8" s="42"/>
      <c r="J8" s="42"/>
      <c r="K8" s="26"/>
      <c r="L8" s="27"/>
      <c r="M8" s="25"/>
      <c r="N8" s="4" t="str">
        <f>IF(ISBLANK(OrderData[[#This Row],[Height (mm)]]),"", IF(ISBLANK(OrderData[[#This Row],[Quantity (default 1)]]),  1,  OrderData[[#This Row],[Quantity (default 1)]] ))</f>
        <v/>
      </c>
      <c r="O8" s="4" t="str">
        <f t="array" aca="true" ref="O8">IF(COUNTA(OrderData[[#This Row],[Box Style]],OrderData[[#This Row],[Height (mm)]:[Depth (mm)]])=0, "",_xlfn.SWITCH(OrderData[[#This Row],[Box Style]],  "Clamshell", OrderData[[#This Row],[Height (mm)]]+OrderData[[#This Row],[Depth (mm)]]*2,  "Wrap lock", OrderData[[#This Row],[Height (mm)]]*2+OrderData[[#This Row],[Depth (mm)]]*2,  "Tabbed folder", OrderData[[#This Row],[Height (mm)]]*2+OrderData[[#This Row],[Depth (mm)]]*2,  "Box + lid (tabbed)", OrderData[[#This Row],[Height (mm)]]+OrderData[[#This Row],[Depth (mm)]]*4,  "Box + lid (glued)", OrderData[[#This Row],[Height (mm)]]+OrderData[[#This Row],[Depth (mm)]]*2,  "Four flap folder", OrderData[[#This Row],[Height (mm)]]*3+OrderData[[#This Row],[Depth (mm)]]*2,  "Plan folder", OrderData[[#This Row],[Width (mm)]]*2+OrderData[[#This Row],[Depth (mm)]],  "Window mount", OrderData[[#This Row],[Height (mm)]],  "Not available" ))</f>
        <v/>
      </c>
      <c r="P8" s="4" t="str">
        <f t="array" aca="true" ref="P8">IF(COUNTA(OrderData[[#This Row],[Box Style]],OrderData[[#This Row],[Height (mm)]:[Depth (mm)]])=0, "",_xlfn.SWITCH(OrderData[[#This Row],[Box Style]],  "Clamshell", OrderData[[#This Row],[Width (mm)]]*2+OrderData[[#This Row],[Depth (mm)]]*5,  "Wrap lock", OrderData[[#This Row],[Width (mm)]]*3+OrderData[[#This Row],[Depth (mm)]]*2.5,  "Tabbed folder", OrderData[[#This Row],[Width (mm)]]*2.6+OrderData[[#This Row],[Depth (mm)]]*2,  "Box + lid (tabbed)", OrderData[[#This Row],[Width (mm)]]+OrderData[[#This Row],[Depth (mm)]]*4,  "Box + lid (glued)", OrderData[[#This Row],[Width (mm)]]+OrderData[[#This Row],[Depth (mm)]]*2,  "Four flap folder", OrderData[[#This Row],[Width (mm)]]*3+OrderData[[#This Row],[Depth (mm)]]*2,  "Plan folder", OrderData[[#This Row],[Height (mm)]],  "Window mount", OrderData[[#This Row],[Width (mm)]] ))</f>
        <v/>
      </c>
      <c r="Q8" s="4" t="str">
        <f t="array" aca="true" ref="Q8">IF(COUNTA(OrderData[[#This Row],[Box Style]], OrderData[[#This Row],[Height (mm)]:[Depth (mm)]])=0, "",_xlfn.XLOOKUP(1,  (MIN(OrderData[[#This Row],[Board H]:[Board W]]) &gt;= BoardSize[Min H])  *(MIN(OrderData[[#This Row],[Board H]:[Board W]]) &lt; BoardSize[Max H]),  BoardSize[Size],  "?",1 ))</f>
        <v/>
      </c>
      <c r="R8" s="4" t="str">
        <f t="array" aca="true" ref="R8">IF(COUNTA(OrderData[[#This Row],[Box Style]], OrderData[[#This Row],[Height (mm)]:[Depth (mm)]])=0, "",_xlfn.XLOOKUP(1,  (MAX(OrderData[[#This Row],[Board H]:[Board W]]) &gt;= BoardSize[Min W])  *(MAX(OrderData[[#This Row],[Board H]:[Board W]]) &lt; BoardSize[Max W]),  BoardSize[Size],  "?",1 ))</f>
        <v/>
      </c>
      <c r="S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 s="65" t="str">
        <f t="array" aca="true" ref="T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 s="39" t="str">
        <f t="array" aca="true" ref="U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 s="35" t="str">
        <f t="array" aca="true" ref="V8">IF(COUNTA(OrderData[[#This Row],[Box Style]], OrderData[[#This Row],[Height (mm)]:[Depth (mm)]]) = 0, "",_xlfn.XLOOKUP(1,  (Prices[Style]=OrderData[[#This Row],[Box Style]])  *(Prices[Size]=OrderData[[#This Row],[Size]]),  OrderData[[#This Row],[Actual quantity]] * (Prices[Cut min]), 0) +IF(Assembly = "Assembled",_xlfn.XLOOKUP(1,   (Prices[Style] = OrderData[[#This Row],[Box Style]])   *(Prices[Size] = OrderData[[#This Row],[Size]]),   OrderData[[#This Row],[Actual quantity]] * (Prices[Assembly minutes]),  0) ))</f>
        <v/>
      </c>
      <c r="W8" s="66"/>
    </row>
    <row r="9" spans="2:23" s="2" customFormat="1" ht="25.35" customHeight="1">
      <c r="B9" s="64" t="str">
        <f>IF(COUNTA(OrderData[[#This Row],[Box Style]], OrderData[[#This Row],[Height (mm)]:[Depth (mm)]]) = 0, "", IF(ISNUMBER(B8),  B8+1,  1))</f>
        <v/>
      </c>
      <c r="C9" s="41"/>
      <c r="D9" s="41"/>
      <c r="E9" s="9"/>
      <c r="F9" s="25"/>
      <c r="G9" s="42"/>
      <c r="H9" s="42"/>
      <c r="I9" s="42"/>
      <c r="J9" s="42"/>
      <c r="K9" s="26"/>
      <c r="L9" s="27"/>
      <c r="M9" s="25"/>
      <c r="N9" s="4" t="str">
        <f>IF(ISBLANK(OrderData[[#This Row],[Height (mm)]]),"", IF(ISBLANK(OrderData[[#This Row],[Quantity (default 1)]]),  1,  OrderData[[#This Row],[Quantity (default 1)]] ))</f>
        <v/>
      </c>
      <c r="O9" s="4" t="str">
        <f t="array" aca="true" ref="O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 s="4" t="str">
        <f t="array" aca="true" ref="P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 s="4" t="str">
        <f t="array" aca="true" ref="Q9">IF(COUNTA(OrderData[[#This Row],[Box Style]],OrderData[[#This Row],[Height (mm)]:[Depth (mm)]])=0,"",_xlfn.XLOOKUP(1, ((MIN(OrderData[[#This Row],[Board H]:[Board W]]) &gt;=BoardSize[Min H]) *(MIN(OrderData[[#This Row],[Board H]:[Board W]]) &lt;BoardSize[Max H])),BoardSize[Size],"?",1))</f>
        <v/>
      </c>
      <c r="R9" s="4" t="str">
        <f t="array" aca="true" ref="R9">IF(COUNTA(OrderData[[#This Row],[Box Style]], OrderData[[#This Row],[Height (mm)]:[Depth (mm)]])=0, "",_xlfn.XLOOKUP(1,  (MAX(OrderData[[#This Row],[Board H]:[Board W]]) &gt;= BoardSize[Min W])  *(MAX(OrderData[[#This Row],[Board H]:[Board W]]) &lt; BoardSize[Max W]),  BoardSize[Size],  "?",1 ))</f>
        <v/>
      </c>
      <c r="S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 s="65" t="str">
        <f t="array" aca="true" ref="T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 s="39" t="str">
        <f t="array" aca="true" ref="U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 s="35" t="str">
        <f t="array" aca="true" ref="V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 s="66"/>
    </row>
    <row r="10" spans="2:23" s="2" customFormat="1" ht="25.35" customHeight="1">
      <c r="B10" s="64" t="str">
        <f>IF(COUNTA(OrderData[[#This Row],[Box Style]], OrderData[[#This Row],[Height (mm)]:[Depth (mm)]]) = 0, "", IF(ISNUMBER(B9),  B9+1,  1))</f>
        <v/>
      </c>
      <c r="C10" s="41"/>
      <c r="D10" s="41"/>
      <c r="E10" s="9"/>
      <c r="F10" s="25"/>
      <c r="G10" s="42"/>
      <c r="H10" s="42"/>
      <c r="I10" s="42"/>
      <c r="J10" s="42"/>
      <c r="K10" s="26"/>
      <c r="L10" s="27"/>
      <c r="M10" s="25"/>
      <c r="N10" s="4" t="str">
        <f>IF(ISBLANK(OrderData[[#This Row],[Height (mm)]]),"", IF(ISBLANK(OrderData[[#This Row],[Quantity (default 1)]]),  1,  OrderData[[#This Row],[Quantity (default 1)]] ))</f>
        <v/>
      </c>
      <c r="O10" s="4" t="str">
        <f t="array" aca="true" ref="O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 s="4" t="str">
        <f t="array" aca="true" ref="P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 s="4" t="str">
        <f t="array" aca="true" ref="Q10">IF(COUNTA(OrderData[[#This Row],[Box Style]],OrderData[[#This Row],[Height (mm)]:[Depth (mm)]])=0,"",_xlfn.XLOOKUP(1, ((MIN(OrderData[[#This Row],[Board H]:[Board W]]) &gt;=BoardSize[Min H]) *(MIN(OrderData[[#This Row],[Board H]:[Board W]]) &lt;BoardSize[Max H])),BoardSize[Size],"?",1))</f>
        <v/>
      </c>
      <c r="R10" s="4" t="str">
        <f t="array" aca="true" ref="R10">IF(COUNTA(OrderData[[#This Row],[Box Style]], OrderData[[#This Row],[Height (mm)]:[Depth (mm)]])=0, "",_xlfn.XLOOKUP(1,  (MAX(OrderData[[#This Row],[Board H]:[Board W]]) &gt;= BoardSize[Min W])  *(MAX(OrderData[[#This Row],[Board H]:[Board W]]) &lt; BoardSize[Max W]),  BoardSize[Size],  "?",1 ))</f>
        <v/>
      </c>
      <c r="S1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 s="65" t="str">
        <f t="array" aca="true" ref="T1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 s="39" t="str">
        <f t="array" aca="true" ref="U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 s="35" t="str">
        <f t="array" aca="true" ref="V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 s="66"/>
    </row>
    <row r="11" spans="2:23" customHeight="1">
      <c r="B11" s="64" t="str">
        <f>IF(COUNTA(OrderData[[#This Row],[Box Style]], OrderData[[#This Row],[Height (mm)]:[Depth (mm)]]) = 0, "", IF(ISNUMBER(B10),  B10+1,  1))</f>
        <v/>
      </c>
      <c r="C11" s="41"/>
      <c r="D11" s="41"/>
      <c r="E11" s="9"/>
      <c r="F11" s="25"/>
      <c r="G11" s="42"/>
      <c r="H11" s="42"/>
      <c r="I11" s="42"/>
      <c r="J11" s="42"/>
      <c r="K11" s="28"/>
      <c r="L11" s="27"/>
      <c r="M11" s="25"/>
      <c r="N11" s="4" t="str">
        <f>IF(ISBLANK(OrderData[[#This Row],[Height (mm)]]),"", IF(ISBLANK(OrderData[[#This Row],[Quantity (default 1)]]),  1,  OrderData[[#This Row],[Quantity (default 1)]] ))</f>
        <v/>
      </c>
      <c r="O11" s="4" t="str">
        <f t="array" aca="true" ref="O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 s="4" t="str">
        <f t="array" aca="true" ref="P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 s="4" t="str">
        <f t="array" aca="true" ref="Q11">IF(COUNTA(OrderData[[#This Row],[Box Style]],OrderData[[#This Row],[Height (mm)]:[Depth (mm)]])=0,"",_xlfn.XLOOKUP(1, ((MIN(OrderData[[#This Row],[Board H]:[Board W]]) &gt;=BoardSize[Min H]) *(MIN(OrderData[[#This Row],[Board H]:[Board W]]) &lt;BoardSize[Max H])),BoardSize[Size],"?",1))</f>
        <v/>
      </c>
      <c r="R11" s="4" t="str">
        <f t="array" aca="true" ref="R11">IF(COUNTA(OrderData[[#This Row],[Box Style]], OrderData[[#This Row],[Height (mm)]:[Depth (mm)]])=0, "",_xlfn.XLOOKUP(1,  (MAX(OrderData[[#This Row],[Board H]:[Board W]]) &gt;= BoardSize[Min W])  *(MAX(OrderData[[#This Row],[Board H]:[Board W]]) &lt; BoardSize[Max W]),  BoardSize[Size],  "?",1 ))</f>
        <v/>
      </c>
      <c r="S1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 s="65" t="str">
        <f t="array" aca="true" ref="T1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 s="39" t="str">
        <f t="array" aca="true" ref="U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 s="35" t="str">
        <f t="array" aca="true" ref="V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 s="66"/>
    </row>
    <row r="12" spans="2:23" customHeight="1">
      <c r="B12" s="64" t="str">
        <f>IF(COUNTA(OrderData[[#This Row],[Box Style]], OrderData[[#This Row],[Height (mm)]:[Depth (mm)]]) = 0, "", IF(ISNUMBER(B11),  B11+1,  1))</f>
        <v/>
      </c>
      <c r="C12" s="41"/>
      <c r="D12" s="41"/>
      <c r="E12" s="9"/>
      <c r="F12" s="25"/>
      <c r="G12" s="42"/>
      <c r="H12" s="42"/>
      <c r="I12" s="42"/>
      <c r="J12" s="42"/>
      <c r="K12" s="28"/>
      <c r="L12" s="27"/>
      <c r="M12" s="25"/>
      <c r="N12" s="4" t="str">
        <f>IF(ISBLANK(OrderData[[#This Row],[Height (mm)]]),"", IF(ISBLANK(OrderData[[#This Row],[Quantity (default 1)]]),  1,  OrderData[[#This Row],[Quantity (default 1)]] ))</f>
        <v/>
      </c>
      <c r="O12" s="4" t="str">
        <f t="array" aca="true" ref="O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 s="4" t="str">
        <f t="array" aca="true" ref="P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 s="4" t="str">
        <f t="array" aca="true" ref="Q12">IF(COUNTA(OrderData[[#This Row],[Box Style]],OrderData[[#This Row],[Height (mm)]:[Depth (mm)]])=0,"",_xlfn.XLOOKUP(1, ((MIN(OrderData[[#This Row],[Board H]:[Board W]]) &gt;=BoardSize[Min H]) *(MIN(OrderData[[#This Row],[Board H]:[Board W]]) &lt;BoardSize[Max H])),BoardSize[Size],"?",1))</f>
        <v/>
      </c>
      <c r="R12" s="4" t="str">
        <f t="array" aca="true" ref="R12">IF(COUNTA(OrderData[[#This Row],[Box Style]], OrderData[[#This Row],[Height (mm)]:[Depth (mm)]])=0, "",_xlfn.XLOOKUP(1,  (MAX(OrderData[[#This Row],[Board H]:[Board W]]) &gt;= BoardSize[Min W])  *(MAX(OrderData[[#This Row],[Board H]:[Board W]]) &lt; BoardSize[Max W]),  BoardSize[Size],  "?",1 ))</f>
        <v/>
      </c>
      <c r="S1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 s="65" t="str">
        <f t="array" aca="true" ref="T1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 s="39" t="str">
        <f t="array" aca="true" ref="U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 s="35" t="str">
        <f t="array" aca="true" ref="V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 s="66"/>
    </row>
    <row r="13" spans="2:23" customHeight="1">
      <c r="B13" s="64" t="str">
        <f>IF(COUNTA(OrderData[[#This Row],[Box Style]], OrderData[[#This Row],[Height (mm)]:[Depth (mm)]]) = 0, "", IF(ISNUMBER(B12),  B12+1,  1))</f>
        <v/>
      </c>
      <c r="C13" s="41"/>
      <c r="D13" s="41"/>
      <c r="E13" s="9"/>
      <c r="F13" s="25"/>
      <c r="G13" s="42"/>
      <c r="H13" s="42"/>
      <c r="I13" s="42"/>
      <c r="J13" s="42"/>
      <c r="K13" s="28"/>
      <c r="L13" s="27"/>
      <c r="M13" s="25"/>
      <c r="N13" s="4" t="str">
        <f>IF(ISBLANK(OrderData[[#This Row],[Height (mm)]]),"", IF(ISBLANK(OrderData[[#This Row],[Quantity (default 1)]]),  1,  OrderData[[#This Row],[Quantity (default 1)]] ))</f>
        <v/>
      </c>
      <c r="O13" s="4" t="str">
        <f t="array" aca="true" ref="O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 s="4" t="str">
        <f t="array" aca="true" ref="P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 s="4" t="str">
        <f t="array" aca="true" ref="Q13">IF(COUNTA(OrderData[[#This Row],[Box Style]],OrderData[[#This Row],[Height (mm)]:[Depth (mm)]])=0,"",_xlfn.XLOOKUP(1, ((MIN(OrderData[[#This Row],[Board H]:[Board W]]) &gt;=BoardSize[Min H]) *(MIN(OrderData[[#This Row],[Board H]:[Board W]]) &lt;BoardSize[Max H])),BoardSize[Size],"?",1))</f>
        <v/>
      </c>
      <c r="R13" s="4" t="str">
        <f t="array" aca="true" ref="R13">IF(COUNTA(OrderData[[#This Row],[Box Style]], OrderData[[#This Row],[Height (mm)]:[Depth (mm)]])=0, "",_xlfn.XLOOKUP(1,  (MAX(OrderData[[#This Row],[Board H]:[Board W]]) &gt;= BoardSize[Min W])  *(MAX(OrderData[[#This Row],[Board H]:[Board W]]) &lt; BoardSize[Max W]),  BoardSize[Size],  "?",1 ))</f>
        <v/>
      </c>
      <c r="S1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 s="65" t="str">
        <f t="array" aca="true" ref="T1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 s="39" t="str">
        <f t="array" aca="true" ref="U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 s="35" t="str">
        <f t="array" aca="true" ref="V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 s="66"/>
    </row>
    <row r="14" spans="2:23" customHeight="1">
      <c r="B14" s="64" t="str">
        <f>IF(COUNTA(OrderData[[#This Row],[Box Style]], OrderData[[#This Row],[Height (mm)]:[Depth (mm)]]) = 0, "", IF(ISNUMBER(B13),  B13+1,  1))</f>
        <v/>
      </c>
      <c r="C14" s="41"/>
      <c r="D14" s="41"/>
      <c r="E14" s="9"/>
      <c r="F14" s="25"/>
      <c r="G14" s="42"/>
      <c r="H14" s="42"/>
      <c r="I14" s="42"/>
      <c r="J14" s="42"/>
      <c r="K14" s="28"/>
      <c r="L14" s="27"/>
      <c r="M14" s="25"/>
      <c r="N14" s="4" t="str">
        <f>IF(ISBLANK(OrderData[[#This Row],[Height (mm)]]),"", IF(ISBLANK(OrderData[[#This Row],[Quantity (default 1)]]),  1,  OrderData[[#This Row],[Quantity (default 1)]] ))</f>
        <v/>
      </c>
      <c r="O14" s="4" t="str">
        <f t="array" aca="true" ref="O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 s="4" t="str">
        <f t="array" aca="true" ref="P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 s="4" t="str">
        <f t="array" aca="true" ref="Q14">IF(COUNTA(OrderData[[#This Row],[Box Style]],OrderData[[#This Row],[Height (mm)]:[Depth (mm)]])=0,"",_xlfn.XLOOKUP(1, ((MIN(OrderData[[#This Row],[Board H]:[Board W]]) &gt;=BoardSize[Min H]) *(MIN(OrderData[[#This Row],[Board H]:[Board W]]) &lt;BoardSize[Max H])),BoardSize[Size],"?",1))</f>
        <v/>
      </c>
      <c r="R14" s="4" t="str">
        <f t="array" aca="true" ref="R14">IF(COUNTA(OrderData[[#This Row],[Box Style]], OrderData[[#This Row],[Height (mm)]:[Depth (mm)]])=0, "",_xlfn.XLOOKUP(1,  (MAX(OrderData[[#This Row],[Board H]:[Board W]]) &gt;= BoardSize[Min W])  *(MAX(OrderData[[#This Row],[Board H]:[Board W]]) &lt; BoardSize[Max W]),  BoardSize[Size],  "?",1 ))</f>
        <v/>
      </c>
      <c r="S1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 s="65" t="str">
        <f t="array" aca="true" ref="T1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 s="39" t="str">
        <f t="array" aca="true" ref="U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 s="35" t="str">
        <f t="array" aca="true" ref="V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 s="66"/>
    </row>
    <row r="15" spans="2:23" customHeight="1">
      <c r="B15" s="64" t="str">
        <f>IF(COUNTA(OrderData[[#This Row],[Box Style]], OrderData[[#This Row],[Height (mm)]:[Depth (mm)]]) = 0, "", IF(ISNUMBER(B14),  B14+1,  1))</f>
        <v/>
      </c>
      <c r="C15" s="41"/>
      <c r="D15" s="41"/>
      <c r="E15" s="9"/>
      <c r="F15" s="25"/>
      <c r="G15" s="42"/>
      <c r="H15" s="42"/>
      <c r="I15" s="42"/>
      <c r="J15" s="42"/>
      <c r="K15" s="28"/>
      <c r="L15" s="27"/>
      <c r="M15" s="25"/>
      <c r="N15" s="4" t="str">
        <f>IF(ISBLANK(OrderData[[#This Row],[Height (mm)]]),"", IF(ISBLANK(OrderData[[#This Row],[Quantity (default 1)]]),  1,  OrderData[[#This Row],[Quantity (default 1)]] ))</f>
        <v/>
      </c>
      <c r="O15" s="4" t="str">
        <f t="array" aca="true" ref="O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 s="4" t="str">
        <f t="array" aca="true" ref="P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 s="4" t="str">
        <f t="array" aca="true" ref="Q15">IF(COUNTA(OrderData[[#This Row],[Box Style]],OrderData[[#This Row],[Height (mm)]:[Depth (mm)]])=0,"",_xlfn.XLOOKUP(1, ((MIN(OrderData[[#This Row],[Board H]:[Board W]]) &gt;=BoardSize[Min H]) *(MIN(OrderData[[#This Row],[Board H]:[Board W]]) &lt;BoardSize[Max H])),BoardSize[Size],"?",1))</f>
        <v/>
      </c>
      <c r="R15" s="4" t="str">
        <f t="array" aca="true" ref="R15">IF(COUNTA(OrderData[[#This Row],[Box Style]], OrderData[[#This Row],[Height (mm)]:[Depth (mm)]])=0, "",_xlfn.XLOOKUP(1,  (MAX(OrderData[[#This Row],[Board H]:[Board W]]) &gt;= BoardSize[Min W])  *(MAX(OrderData[[#This Row],[Board H]:[Board W]]) &lt; BoardSize[Max W]),  BoardSize[Size],  "?",1 ))</f>
        <v/>
      </c>
      <c r="S1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 s="65" t="str">
        <f t="array" aca="true" ref="T1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 s="39" t="str">
        <f t="array" aca="true" ref="U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 s="35" t="str">
        <f t="array" aca="true" ref="V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 s="66"/>
    </row>
    <row r="16" spans="2:23" customHeight="1">
      <c r="B16" s="64" t="str">
        <f>IF(COUNTA(OrderData[[#This Row],[Box Style]], OrderData[[#This Row],[Height (mm)]:[Depth (mm)]]) = 0, "", IF(ISNUMBER(B15),  B15+1,  1))</f>
        <v/>
      </c>
      <c r="C16" s="41"/>
      <c r="D16" s="41"/>
      <c r="E16" s="9"/>
      <c r="F16" s="25"/>
      <c r="G16" s="42"/>
      <c r="H16" s="42"/>
      <c r="I16" s="42"/>
      <c r="J16" s="42"/>
      <c r="K16" s="28"/>
      <c r="L16" s="27"/>
      <c r="M16" s="25"/>
      <c r="N16" s="4" t="str">
        <f>IF(ISBLANK(OrderData[[#This Row],[Height (mm)]]),"", IF(ISBLANK(OrderData[[#This Row],[Quantity (default 1)]]),  1,  OrderData[[#This Row],[Quantity (default 1)]] ))</f>
        <v/>
      </c>
      <c r="O16" s="4" t="str">
        <f t="array" aca="true" ref="O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 s="4" t="str">
        <f t="array" aca="true" ref="P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 s="4" t="str">
        <f t="array" aca="true" ref="Q16">IF(COUNTA(OrderData[[#This Row],[Box Style]],OrderData[[#This Row],[Height (mm)]:[Depth (mm)]])=0,"",_xlfn.XLOOKUP(1, ((MIN(OrderData[[#This Row],[Board H]:[Board W]]) &gt;=BoardSize[Min H]) *(MIN(OrderData[[#This Row],[Board H]:[Board W]]) &lt;BoardSize[Max H])),BoardSize[Size],"?",1))</f>
        <v/>
      </c>
      <c r="R16" s="4" t="str">
        <f t="array" aca="true" ref="R16">IF(COUNTA(OrderData[[#This Row],[Box Style]], OrderData[[#This Row],[Height (mm)]:[Depth (mm)]])=0, "",_xlfn.XLOOKUP(1,  (MAX(OrderData[[#This Row],[Board H]:[Board W]]) &gt;= BoardSize[Min W])  *(MAX(OrderData[[#This Row],[Board H]:[Board W]]) &lt; BoardSize[Max W]),  BoardSize[Size],  "?",1 ))</f>
        <v/>
      </c>
      <c r="S1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 s="65" t="str">
        <f t="array" aca="true" ref="T1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 s="39" t="str">
        <f t="array" aca="true" ref="U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 s="35" t="str">
        <f t="array" aca="true" ref="V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 s="66"/>
    </row>
    <row r="17" spans="2:23" customHeight="1">
      <c r="B17" s="64" t="str">
        <f>IF(COUNTA(OrderData[[#This Row],[Box Style]], OrderData[[#This Row],[Height (mm)]:[Depth (mm)]]) = 0, "", IF(ISNUMBER(B16),  B16+1,  1))</f>
        <v/>
      </c>
      <c r="C17" s="41"/>
      <c r="D17" s="41"/>
      <c r="E17" s="9"/>
      <c r="F17" s="25"/>
      <c r="G17" s="42"/>
      <c r="H17" s="42"/>
      <c r="I17" s="42"/>
      <c r="J17" s="42"/>
      <c r="K17" s="28"/>
      <c r="L17" s="27"/>
      <c r="M17" s="25"/>
      <c r="N17" s="4" t="str">
        <f>IF(ISBLANK(OrderData[[#This Row],[Height (mm)]]),"", IF(ISBLANK(OrderData[[#This Row],[Quantity (default 1)]]),  1,  OrderData[[#This Row],[Quantity (default 1)]] ))</f>
        <v/>
      </c>
      <c r="O17" s="4" t="str">
        <f t="array" aca="true" ref="O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 s="4" t="str">
        <f t="array" aca="true" ref="P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 s="4" t="str">
        <f t="array" aca="true" ref="Q17">IF(COUNTA(OrderData[[#This Row],[Box Style]],OrderData[[#This Row],[Height (mm)]:[Depth (mm)]])=0,"",_xlfn.XLOOKUP(1, ((MIN(OrderData[[#This Row],[Board H]:[Board W]]) &gt;=BoardSize[Min H]) *(MIN(OrderData[[#This Row],[Board H]:[Board W]]) &lt;BoardSize[Max H])),BoardSize[Size],"?",1))</f>
        <v/>
      </c>
      <c r="R17" s="4" t="str">
        <f t="array" aca="true" ref="R17">IF(COUNTA(OrderData[[#This Row],[Box Style]], OrderData[[#This Row],[Height (mm)]:[Depth (mm)]])=0, "",_xlfn.XLOOKUP(1,  (MAX(OrderData[[#This Row],[Board H]:[Board W]]) &gt;= BoardSize[Min W])  *(MAX(OrderData[[#This Row],[Board H]:[Board W]]) &lt; BoardSize[Max W]),  BoardSize[Size],  "?",1 ))</f>
        <v/>
      </c>
      <c r="S1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 s="65" t="str">
        <f t="array" aca="true" ref="T1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 s="39" t="str">
        <f t="array" aca="true" ref="U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 s="35" t="str">
        <f t="array" aca="true" ref="V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 s="66"/>
    </row>
    <row r="18" spans="2:23" customHeight="1">
      <c r="B18" s="64" t="str">
        <f>IF(COUNTA(OrderData[[#This Row],[Box Style]], OrderData[[#This Row],[Height (mm)]:[Depth (mm)]]) = 0, "", IF(ISNUMBER(B17),  B17+1,  1))</f>
        <v/>
      </c>
      <c r="C18" s="41"/>
      <c r="D18" s="41"/>
      <c r="E18" s="9"/>
      <c r="F18" s="25"/>
      <c r="G18" s="42"/>
      <c r="H18" s="42"/>
      <c r="I18" s="42"/>
      <c r="J18" s="42"/>
      <c r="K18" s="28"/>
      <c r="L18" s="27"/>
      <c r="M18" s="25"/>
      <c r="N18" s="4" t="str">
        <f>IF(ISBLANK(OrderData[[#This Row],[Height (mm)]]),"", IF(ISBLANK(OrderData[[#This Row],[Quantity (default 1)]]),  1,  OrderData[[#This Row],[Quantity (default 1)]] ))</f>
        <v/>
      </c>
      <c r="O18" s="4" t="str">
        <f t="array" aca="true" ref="O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 s="4" t="str">
        <f t="array" aca="true" ref="P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 s="4" t="str">
        <f t="array" aca="true" ref="Q18">IF(COUNTA(OrderData[[#This Row],[Box Style]],OrderData[[#This Row],[Height (mm)]:[Depth (mm)]])=0,"",_xlfn.XLOOKUP(1, ((MIN(OrderData[[#This Row],[Board H]:[Board W]]) &gt;=BoardSize[Min H]) *(MIN(OrderData[[#This Row],[Board H]:[Board W]]) &lt;BoardSize[Max H])),BoardSize[Size],"?",1))</f>
        <v/>
      </c>
      <c r="R18" s="4" t="str">
        <f t="array" aca="true" ref="R18">IF(COUNTA(OrderData[[#This Row],[Box Style]], OrderData[[#This Row],[Height (mm)]:[Depth (mm)]])=0, "",_xlfn.XLOOKUP(1,  (MAX(OrderData[[#This Row],[Board H]:[Board W]]) &gt;= BoardSize[Min W])  *(MAX(OrderData[[#This Row],[Board H]:[Board W]]) &lt; BoardSize[Max W]),  BoardSize[Size],  "?",1 ))</f>
        <v/>
      </c>
      <c r="S1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 s="65" t="str">
        <f t="array" aca="true" ref="T1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 s="39" t="str">
        <f t="array" aca="true" ref="U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 s="35" t="str">
        <f t="array" aca="true" ref="V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 s="66"/>
    </row>
    <row r="19" spans="2:23" customHeight="1">
      <c r="B19" s="64" t="str">
        <f>IF(COUNTA(OrderData[[#This Row],[Box Style]], OrderData[[#This Row],[Height (mm)]:[Depth (mm)]]) = 0, "", IF(ISNUMBER(B18),  B18+1,  1))</f>
        <v/>
      </c>
      <c r="C19" s="41"/>
      <c r="D19" s="41"/>
      <c r="E19" s="9"/>
      <c r="F19" s="25"/>
      <c r="G19" s="42"/>
      <c r="H19" s="42"/>
      <c r="I19" s="42"/>
      <c r="J19" s="42"/>
      <c r="K19" s="28"/>
      <c r="L19" s="27"/>
      <c r="M19" s="25"/>
      <c r="N19" s="4" t="str">
        <f>IF(ISBLANK(OrderData[[#This Row],[Height (mm)]]),"", IF(ISBLANK(OrderData[[#This Row],[Quantity (default 1)]]),  1,  OrderData[[#This Row],[Quantity (default 1)]] ))</f>
        <v/>
      </c>
      <c r="O19" s="4" t="str">
        <f t="array" aca="true" ref="O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 s="4" t="str">
        <f t="array" aca="true" ref="P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 s="4" t="str">
        <f t="array" aca="true" ref="Q19">IF(COUNTA(OrderData[[#This Row],[Box Style]],OrderData[[#This Row],[Height (mm)]:[Depth (mm)]])=0,"",_xlfn.XLOOKUP(1, ((MIN(OrderData[[#This Row],[Board H]:[Board W]]) &gt;=BoardSize[Min H]) *(MIN(OrderData[[#This Row],[Board H]:[Board W]]) &lt;BoardSize[Max H])),BoardSize[Size],"?",1))</f>
        <v/>
      </c>
      <c r="R19" s="4" t="str">
        <f t="array" aca="true" ref="R19">IF(COUNTA(OrderData[[#This Row],[Box Style]], OrderData[[#This Row],[Height (mm)]:[Depth (mm)]])=0, "",_xlfn.XLOOKUP(1,  (MAX(OrderData[[#This Row],[Board H]:[Board W]]) &gt;= BoardSize[Min W])  *(MAX(OrderData[[#This Row],[Board H]:[Board W]]) &lt; BoardSize[Max W]),  BoardSize[Size],  "?",1 ))</f>
        <v/>
      </c>
      <c r="S1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 s="65" t="str">
        <f t="array" aca="true" ref="T1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 s="39" t="str">
        <f t="array" aca="true" ref="U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 s="35" t="str">
        <f t="array" aca="true" ref="V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 s="66"/>
    </row>
    <row r="20" spans="2:23" customHeight="1">
      <c r="B20" s="64" t="str">
        <f>IF(COUNTA(OrderData[[#This Row],[Box Style]], OrderData[[#This Row],[Height (mm)]:[Depth (mm)]]) = 0, "", IF(ISNUMBER(B19),  B19+1,  1))</f>
        <v/>
      </c>
      <c r="C20" s="41"/>
      <c r="D20" s="41"/>
      <c r="E20" s="9"/>
      <c r="F20" s="25"/>
      <c r="G20" s="42"/>
      <c r="H20" s="42"/>
      <c r="I20" s="42"/>
      <c r="J20" s="42"/>
      <c r="K20" s="28"/>
      <c r="L20" s="27"/>
      <c r="M20" s="25"/>
      <c r="N20" s="4" t="str">
        <f>IF(ISBLANK(OrderData[[#This Row],[Height (mm)]]),"", IF(ISBLANK(OrderData[[#This Row],[Quantity (default 1)]]),  1,  OrderData[[#This Row],[Quantity (default 1)]] ))</f>
        <v/>
      </c>
      <c r="O20" s="4" t="str">
        <f t="array" aca="true" ref="O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 s="4" t="str">
        <f t="array" aca="true" ref="P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 s="4" t="str">
        <f t="array" aca="true" ref="Q20">IF(COUNTA(OrderData[[#This Row],[Box Style]],OrderData[[#This Row],[Height (mm)]:[Depth (mm)]])=0,"",_xlfn.XLOOKUP(1, ((MIN(OrderData[[#This Row],[Board H]:[Board W]]) &gt;=BoardSize[Min H]) *(MIN(OrderData[[#This Row],[Board H]:[Board W]]) &lt;BoardSize[Max H])),BoardSize[Size],"?",1))</f>
        <v/>
      </c>
      <c r="R20" s="4" t="str">
        <f t="array" aca="true" ref="R20">IF(COUNTA(OrderData[[#This Row],[Box Style]], OrderData[[#This Row],[Height (mm)]:[Depth (mm)]])=0, "",_xlfn.XLOOKUP(1,  (MAX(OrderData[[#This Row],[Board H]:[Board W]]) &gt;= BoardSize[Min W])  *(MAX(OrderData[[#This Row],[Board H]:[Board W]]) &lt; BoardSize[Max W]),  BoardSize[Size],  "?",1 ))</f>
        <v/>
      </c>
      <c r="S2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 s="65" t="str">
        <f t="array" aca="true" ref="T2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 s="39" t="str">
        <f t="array" aca="true" ref="U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 s="35" t="str">
        <f t="array" aca="true" ref="V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 s="66"/>
    </row>
    <row r="21" spans="2:23" customHeight="1">
      <c r="B21" s="64" t="str">
        <f>IF(COUNTA(OrderData[[#This Row],[Box Style]], OrderData[[#This Row],[Height (mm)]:[Depth (mm)]]) = 0, "", IF(ISNUMBER(B20),  B20+1,  1))</f>
        <v/>
      </c>
      <c r="C21" s="41"/>
      <c r="D21" s="41"/>
      <c r="E21" s="9"/>
      <c r="F21" s="25"/>
      <c r="G21" s="42"/>
      <c r="H21" s="42"/>
      <c r="I21" s="42"/>
      <c r="J21" s="42"/>
      <c r="K21" s="28"/>
      <c r="L21" s="27"/>
      <c r="M21" s="25"/>
      <c r="N21" s="4" t="str">
        <f>IF(ISBLANK(OrderData[[#This Row],[Height (mm)]]),"", IF(ISBLANK(OrderData[[#This Row],[Quantity (default 1)]]),  1,  OrderData[[#This Row],[Quantity (default 1)]] ))</f>
        <v/>
      </c>
      <c r="O21" s="4" t="str">
        <f t="array" aca="true" ref="O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 s="4" t="str">
        <f t="array" aca="true" ref="P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 s="4" t="str">
        <f t="array" aca="true" ref="Q21">IF(COUNTA(OrderData[[#This Row],[Box Style]],OrderData[[#This Row],[Height (mm)]:[Depth (mm)]])=0,"",_xlfn.XLOOKUP(1, ((MIN(OrderData[[#This Row],[Board H]:[Board W]]) &gt;=BoardSize[Min H]) *(MIN(OrderData[[#This Row],[Board H]:[Board W]]) &lt;BoardSize[Max H])),BoardSize[Size],"?",1))</f>
        <v/>
      </c>
      <c r="R21" s="4" t="str">
        <f t="array" aca="true" ref="R21">IF(COUNTA(OrderData[[#This Row],[Box Style]], OrderData[[#This Row],[Height (mm)]:[Depth (mm)]])=0, "",_xlfn.XLOOKUP(1,  (MAX(OrderData[[#This Row],[Board H]:[Board W]]) &gt;= BoardSize[Min W])  *(MAX(OrderData[[#This Row],[Board H]:[Board W]]) &lt; BoardSize[Max W]),  BoardSize[Size],  "?",1 ))</f>
        <v/>
      </c>
      <c r="S2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 s="65" t="str">
        <f t="array" aca="true" ref="T2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 s="39" t="str">
        <f t="array" aca="true" ref="U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 s="35" t="str">
        <f t="array" aca="true" ref="V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 s="66"/>
    </row>
    <row r="22" spans="2:23" customHeight="1">
      <c r="B22" s="64" t="str">
        <f>IF(COUNTA(OrderData[[#This Row],[Box Style]], OrderData[[#This Row],[Height (mm)]:[Depth (mm)]]) = 0, "", IF(ISNUMBER(B21),  B21+1,  1))</f>
        <v/>
      </c>
      <c r="C22" s="41"/>
      <c r="D22" s="41"/>
      <c r="E22" s="9"/>
      <c r="F22" s="25"/>
      <c r="G22" s="42"/>
      <c r="H22" s="42"/>
      <c r="I22" s="42"/>
      <c r="J22" s="42"/>
      <c r="K22" s="28"/>
      <c r="L22" s="27"/>
      <c r="M22" s="25"/>
      <c r="N22" s="4" t="str">
        <f>IF(ISBLANK(OrderData[[#This Row],[Height (mm)]]),"", IF(ISBLANK(OrderData[[#This Row],[Quantity (default 1)]]),  1,  OrderData[[#This Row],[Quantity (default 1)]] ))</f>
        <v/>
      </c>
      <c r="O22" s="4" t="str">
        <f t="array" aca="true" ref="O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 s="4" t="str">
        <f t="array" aca="true" ref="P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 s="4" t="str">
        <f t="array" aca="true" ref="Q22">IF(COUNTA(OrderData[[#This Row],[Box Style]],OrderData[[#This Row],[Height (mm)]:[Depth (mm)]])=0,"",_xlfn.XLOOKUP(1, ((MIN(OrderData[[#This Row],[Board H]:[Board W]]) &gt;=BoardSize[Min H]) *(MIN(OrderData[[#This Row],[Board H]:[Board W]]) &lt;BoardSize[Max H])),BoardSize[Size],"?",1))</f>
        <v/>
      </c>
      <c r="R22" s="4" t="str">
        <f t="array" aca="true" ref="R22">IF(COUNTA(OrderData[[#This Row],[Box Style]], OrderData[[#This Row],[Height (mm)]:[Depth (mm)]])=0, "",_xlfn.XLOOKUP(1,  (MAX(OrderData[[#This Row],[Board H]:[Board W]]) &gt;= BoardSize[Min W])  *(MAX(OrderData[[#This Row],[Board H]:[Board W]]) &lt; BoardSize[Max W]),  BoardSize[Size],  "?",1 ))</f>
        <v/>
      </c>
      <c r="S2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 s="65" t="str">
        <f t="array" aca="true" ref="T2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 s="39" t="str">
        <f t="array" aca="true" ref="U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 s="35" t="str">
        <f t="array" aca="true" ref="V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 s="66"/>
    </row>
    <row r="23" spans="2:23" customHeight="1">
      <c r="B23" s="64" t="str">
        <f>IF(COUNTA(OrderData[[#This Row],[Box Style]], OrderData[[#This Row],[Height (mm)]:[Depth (mm)]]) = 0, "", IF(ISNUMBER(B22),  B22+1,  1))</f>
        <v/>
      </c>
      <c r="C23" s="41"/>
      <c r="D23" s="41"/>
      <c r="E23" s="9"/>
      <c r="F23" s="25"/>
      <c r="G23" s="42"/>
      <c r="H23" s="42"/>
      <c r="I23" s="42"/>
      <c r="J23" s="42"/>
      <c r="K23" s="28"/>
      <c r="L23" s="25"/>
      <c r="M23" s="25"/>
      <c r="N23" s="4" t="str">
        <f>IF(ISBLANK(OrderData[[#This Row],[Height (mm)]]),"", IF(ISBLANK(OrderData[[#This Row],[Quantity (default 1)]]),  1,  OrderData[[#This Row],[Quantity (default 1)]] ))</f>
        <v/>
      </c>
      <c r="O23" s="4" t="str">
        <f t="array" aca="true" ref="O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 s="4" t="str">
        <f t="array" aca="true" ref="P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 s="4" t="str">
        <f t="array" aca="true" ref="Q23">IF(COUNTA(OrderData[[#This Row],[Box Style]],OrderData[[#This Row],[Height (mm)]:[Depth (mm)]])=0,"",_xlfn.XLOOKUP(1, ((MIN(OrderData[[#This Row],[Board H]:[Board W]]) &gt;=BoardSize[Min H]) *(MIN(OrderData[[#This Row],[Board H]:[Board W]]) &lt;BoardSize[Max H])),BoardSize[Size],"?",1))</f>
        <v/>
      </c>
      <c r="R23" s="4" t="str">
        <f t="array" aca="true" ref="R23">IF(COUNTA(OrderData[[#This Row],[Box Style]], OrderData[[#This Row],[Height (mm)]:[Depth (mm)]])=0, "",_xlfn.XLOOKUP(1,  (MAX(OrderData[[#This Row],[Board H]:[Board W]]) &gt;= BoardSize[Min W])  *(MAX(OrderData[[#This Row],[Board H]:[Board W]]) &lt; BoardSize[Max W]),  BoardSize[Size],  "?",1 ))</f>
        <v/>
      </c>
      <c r="S2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 s="65" t="str">
        <f t="array" aca="true" ref="T2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 s="39" t="str">
        <f t="array" aca="true" ref="U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 s="35" t="str">
        <f t="array" aca="true" ref="V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 s="66"/>
    </row>
    <row r="24" spans="2:23" customHeight="1">
      <c r="B24" s="64" t="str">
        <f>IF(COUNTA(OrderData[[#This Row],[Box Style]], OrderData[[#This Row],[Height (mm)]:[Depth (mm)]]) = 0, "", IF(ISNUMBER(B23),  B23+1,  1))</f>
        <v/>
      </c>
      <c r="C24" s="41"/>
      <c r="D24" s="41"/>
      <c r="E24" s="9"/>
      <c r="F24" s="25"/>
      <c r="G24" s="42"/>
      <c r="H24" s="42"/>
      <c r="I24" s="42"/>
      <c r="J24" s="42"/>
      <c r="K24" s="28"/>
      <c r="L24" s="25"/>
      <c r="M24" s="25"/>
      <c r="N24" s="4" t="str">
        <f>IF(ISBLANK(OrderData[[#This Row],[Height (mm)]]),"", IF(ISBLANK(OrderData[[#This Row],[Quantity (default 1)]]),  1,  OrderData[[#This Row],[Quantity (default 1)]] ))</f>
        <v/>
      </c>
      <c r="O24" s="4" t="str">
        <f t="array" aca="true" ref="O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 s="4" t="str">
        <f t="array" aca="true" ref="P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 s="4" t="str">
        <f t="array" aca="true" ref="Q24">IF(COUNTA(OrderData[[#This Row],[Box Style]],OrderData[[#This Row],[Height (mm)]:[Depth (mm)]])=0,"",_xlfn.XLOOKUP(1, ((MIN(OrderData[[#This Row],[Board H]:[Board W]]) &gt;=BoardSize[Min H]) *(MIN(OrderData[[#This Row],[Board H]:[Board W]]) &lt;BoardSize[Max H])),BoardSize[Size],"?",1))</f>
        <v/>
      </c>
      <c r="R24" s="4" t="str">
        <f t="array" aca="true" ref="R24">IF(COUNTA(OrderData[[#This Row],[Box Style]], OrderData[[#This Row],[Height (mm)]:[Depth (mm)]])=0, "",_xlfn.XLOOKUP(1,  (MAX(OrderData[[#This Row],[Board H]:[Board W]]) &gt;= BoardSize[Min W])  *(MAX(OrderData[[#This Row],[Board H]:[Board W]]) &lt; BoardSize[Max W]),  BoardSize[Size],  "?",1 ))</f>
        <v/>
      </c>
      <c r="S2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 s="65" t="str">
        <f t="array" aca="true" ref="T2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 s="39" t="str">
        <f t="array" aca="true" ref="U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 s="35" t="str">
        <f t="array" aca="true" ref="V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 s="66"/>
    </row>
    <row r="25" spans="2:23" customHeight="1">
      <c r="B25" s="64" t="str">
        <f>IF(COUNTA(OrderData[[#This Row],[Box Style]], OrderData[[#This Row],[Height (mm)]:[Depth (mm)]]) = 0, "", IF(ISNUMBER(B24),  B24+1,  1))</f>
        <v/>
      </c>
      <c r="C25" s="41"/>
      <c r="D25" s="41"/>
      <c r="E25" s="9"/>
      <c r="F25" s="25"/>
      <c r="G25" s="42"/>
      <c r="H25" s="42"/>
      <c r="I25" s="42"/>
      <c r="J25" s="42"/>
      <c r="K25" s="28"/>
      <c r="L25" s="25"/>
      <c r="M25" s="25"/>
      <c r="N25" s="4" t="str">
        <f>IF(ISBLANK(OrderData[[#This Row],[Height (mm)]]),"", IF(ISBLANK(OrderData[[#This Row],[Quantity (default 1)]]),  1,  OrderData[[#This Row],[Quantity (default 1)]] ))</f>
        <v/>
      </c>
      <c r="O25" s="4" t="str">
        <f t="array" aca="true" ref="O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 s="4" t="str">
        <f t="array" aca="true" ref="P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 s="4" t="str">
        <f t="array" aca="true" ref="Q25">IF(COUNTA(OrderData[[#This Row],[Box Style]],OrderData[[#This Row],[Height (mm)]:[Depth (mm)]])=0,"",_xlfn.XLOOKUP(1, ((MIN(OrderData[[#This Row],[Board H]:[Board W]]) &gt;=BoardSize[Min H]) *(MIN(OrderData[[#This Row],[Board H]:[Board W]]) &lt;BoardSize[Max H])),BoardSize[Size],"?",1))</f>
        <v/>
      </c>
      <c r="R25" s="4" t="str">
        <f t="array" aca="true" ref="R25">IF(COUNTA(OrderData[[#This Row],[Box Style]], OrderData[[#This Row],[Height (mm)]:[Depth (mm)]])=0, "",_xlfn.XLOOKUP(1,  (MAX(OrderData[[#This Row],[Board H]:[Board W]]) &gt;= BoardSize[Min W])  *(MAX(OrderData[[#This Row],[Board H]:[Board W]]) &lt; BoardSize[Max W]),  BoardSize[Size],  "?",1 ))</f>
        <v/>
      </c>
      <c r="S2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 s="65" t="str">
        <f t="array" aca="true" ref="T2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 s="39" t="str">
        <f t="array" aca="true" ref="U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 s="35" t="str">
        <f t="array" aca="true" ref="V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 s="66"/>
    </row>
    <row r="26" spans="2:23" customHeight="1">
      <c r="B26" s="64" t="str">
        <f>IF(COUNTA(OrderData[[#This Row],[Box Style]], OrderData[[#This Row],[Height (mm)]:[Depth (mm)]]) = 0, "", IF(ISNUMBER(B25),  B25+1,  1))</f>
        <v/>
      </c>
      <c r="C26" s="41"/>
      <c r="D26" s="41"/>
      <c r="E26" s="9"/>
      <c r="F26" s="25"/>
      <c r="G26" s="42"/>
      <c r="H26" s="42"/>
      <c r="I26" s="42"/>
      <c r="J26" s="42"/>
      <c r="K26" s="28"/>
      <c r="L26" s="25"/>
      <c r="M26" s="25"/>
      <c r="N26" s="4" t="str">
        <f>IF(ISBLANK(OrderData[[#This Row],[Height (mm)]]),"", IF(ISBLANK(OrderData[[#This Row],[Quantity (default 1)]]),  1,  OrderData[[#This Row],[Quantity (default 1)]] ))</f>
        <v/>
      </c>
      <c r="O26" s="4" t="str">
        <f t="array" aca="true" ref="O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 s="4" t="str">
        <f t="array" aca="true" ref="P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 s="4" t="str">
        <f t="array" aca="true" ref="Q26">IF(COUNTA(OrderData[[#This Row],[Box Style]],OrderData[[#This Row],[Height (mm)]:[Depth (mm)]])=0,"",_xlfn.XLOOKUP(1, ((MIN(OrderData[[#This Row],[Board H]:[Board W]]) &gt;=BoardSize[Min H]) *(MIN(OrderData[[#This Row],[Board H]:[Board W]]) &lt;BoardSize[Max H])),BoardSize[Size],"?",1))</f>
        <v/>
      </c>
      <c r="R26" s="4" t="str">
        <f t="array" aca="true" ref="R26">IF(COUNTA(OrderData[[#This Row],[Box Style]], OrderData[[#This Row],[Height (mm)]:[Depth (mm)]])=0, "",_xlfn.XLOOKUP(1,  (MAX(OrderData[[#This Row],[Board H]:[Board W]]) &gt;= BoardSize[Min W])  *(MAX(OrderData[[#This Row],[Board H]:[Board W]]) &lt; BoardSize[Max W]),  BoardSize[Size],  "?",1 ))</f>
        <v/>
      </c>
      <c r="S2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 s="65" t="str">
        <f t="array" aca="true" ref="T2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 s="39" t="str">
        <f t="array" aca="true" ref="U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 s="35" t="str">
        <f t="array" aca="true" ref="V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 s="66"/>
    </row>
    <row r="27" spans="2:23" customHeight="1">
      <c r="B27" s="64" t="str">
        <f>IF(COUNTA(OrderData[[#This Row],[Box Style]], OrderData[[#This Row],[Height (mm)]:[Depth (mm)]]) = 0, "", IF(ISNUMBER(B26),  B26+1,  1))</f>
        <v/>
      </c>
      <c r="C27" s="41"/>
      <c r="D27" s="41"/>
      <c r="E27" s="9"/>
      <c r="F27" s="25"/>
      <c r="G27" s="42"/>
      <c r="H27" s="42"/>
      <c r="I27" s="42"/>
      <c r="J27" s="42"/>
      <c r="K27" s="28"/>
      <c r="L27" s="25"/>
      <c r="M27" s="25"/>
      <c r="N27" s="4" t="str">
        <f>IF(ISBLANK(OrderData[[#This Row],[Height (mm)]]),"", IF(ISBLANK(OrderData[[#This Row],[Quantity (default 1)]]),  1,  OrderData[[#This Row],[Quantity (default 1)]] ))</f>
        <v/>
      </c>
      <c r="O27" s="4" t="str">
        <f t="array" aca="true" ref="O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 s="4" t="str">
        <f t="array" aca="true" ref="P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 s="4" t="str">
        <f t="array" aca="true" ref="Q27">IF(COUNTA(OrderData[[#This Row],[Box Style]],OrderData[[#This Row],[Height (mm)]:[Depth (mm)]])=0,"",_xlfn.XLOOKUP(1, ((MIN(OrderData[[#This Row],[Board H]:[Board W]]) &gt;=BoardSize[Min H]) *(MIN(OrderData[[#This Row],[Board H]:[Board W]]) &lt;BoardSize[Max H])),BoardSize[Size],"?",1))</f>
        <v/>
      </c>
      <c r="R27" s="4" t="str">
        <f t="array" aca="true" ref="R27">IF(COUNTA(OrderData[[#This Row],[Box Style]], OrderData[[#This Row],[Height (mm)]:[Depth (mm)]])=0, "",_xlfn.XLOOKUP(1,  (MAX(OrderData[[#This Row],[Board H]:[Board W]]) &gt;= BoardSize[Min W])  *(MAX(OrderData[[#This Row],[Board H]:[Board W]]) &lt; BoardSize[Max W]),  BoardSize[Size],  "?",1 ))</f>
        <v/>
      </c>
      <c r="S2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 s="65" t="str">
        <f t="array" aca="true" ref="T2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 s="39" t="str">
        <f t="array" aca="true" ref="U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 s="35" t="str">
        <f t="array" aca="true" ref="V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 s="66"/>
    </row>
    <row r="28" spans="2:23" customHeight="1">
      <c r="B28" s="64" t="str">
        <f>IF(COUNTA(OrderData[[#This Row],[Box Style]], OrderData[[#This Row],[Height (mm)]:[Depth (mm)]]) = 0, "", IF(ISNUMBER(B27),  B27+1,  1))</f>
        <v/>
      </c>
      <c r="C28" s="41"/>
      <c r="D28" s="41"/>
      <c r="E28" s="9"/>
      <c r="F28" s="25"/>
      <c r="G28" s="42"/>
      <c r="H28" s="42"/>
      <c r="I28" s="42"/>
      <c r="J28" s="42"/>
      <c r="K28" s="28"/>
      <c r="L28" s="25"/>
      <c r="M28" s="25"/>
      <c r="N28" s="4" t="str">
        <f>IF(ISBLANK(OrderData[[#This Row],[Height (mm)]]),"", IF(ISBLANK(OrderData[[#This Row],[Quantity (default 1)]]),  1,  OrderData[[#This Row],[Quantity (default 1)]] ))</f>
        <v/>
      </c>
      <c r="O28" s="4" t="str">
        <f t="array" aca="true" ref="O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 s="4" t="str">
        <f t="array" aca="true" ref="P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 s="4" t="str">
        <f t="array" aca="true" ref="Q28">IF(COUNTA(OrderData[[#This Row],[Box Style]],OrderData[[#This Row],[Height (mm)]:[Depth (mm)]])=0,"",_xlfn.XLOOKUP(1, ((MIN(OrderData[[#This Row],[Board H]:[Board W]]) &gt;=BoardSize[Min H]) *(MIN(OrderData[[#This Row],[Board H]:[Board W]]) &lt;BoardSize[Max H])),BoardSize[Size],"?",1))</f>
        <v/>
      </c>
      <c r="R28" s="4" t="str">
        <f t="array" aca="true" ref="R28">IF(COUNTA(OrderData[[#This Row],[Box Style]], OrderData[[#This Row],[Height (mm)]:[Depth (mm)]])=0, "",_xlfn.XLOOKUP(1,  (MAX(OrderData[[#This Row],[Board H]:[Board W]]) &gt;= BoardSize[Min W])  *(MAX(OrderData[[#This Row],[Board H]:[Board W]]) &lt; BoardSize[Max W]),  BoardSize[Size],  "?",1 ))</f>
        <v/>
      </c>
      <c r="S2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 s="65" t="str">
        <f t="array" aca="true" ref="T2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 s="39" t="str">
        <f t="array" aca="true" ref="U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 s="35" t="str">
        <f t="array" aca="true" ref="V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 s="66"/>
    </row>
    <row r="29" spans="2:23" customHeight="1">
      <c r="B29" s="64" t="str">
        <f>IF(COUNTA(OrderData[[#This Row],[Box Style]], OrderData[[#This Row],[Height (mm)]:[Depth (mm)]]) = 0, "", IF(ISNUMBER(B28),  B28+1,  1))</f>
        <v/>
      </c>
      <c r="C29" s="41"/>
      <c r="D29" s="41"/>
      <c r="E29" s="9"/>
      <c r="F29" s="25"/>
      <c r="G29" s="42"/>
      <c r="H29" s="42"/>
      <c r="I29" s="42"/>
      <c r="J29" s="42"/>
      <c r="K29" s="28"/>
      <c r="L29" s="25"/>
      <c r="M29" s="25"/>
      <c r="N29" s="4" t="str">
        <f>IF(ISBLANK(OrderData[[#This Row],[Height (mm)]]),"", IF(ISBLANK(OrderData[[#This Row],[Quantity (default 1)]]),  1,  OrderData[[#This Row],[Quantity (default 1)]] ))</f>
        <v/>
      </c>
      <c r="O29" s="4" t="str">
        <f t="array" aca="true" ref="O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 s="4" t="str">
        <f t="array" aca="true" ref="P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 s="4" t="str">
        <f t="array" aca="true" ref="Q29">IF(COUNTA(OrderData[[#This Row],[Box Style]],OrderData[[#This Row],[Height (mm)]:[Depth (mm)]])=0,"",_xlfn.XLOOKUP(1, ((MIN(OrderData[[#This Row],[Board H]:[Board W]]) &gt;=BoardSize[Min H]) *(MIN(OrderData[[#This Row],[Board H]:[Board W]]) &lt;BoardSize[Max H])),BoardSize[Size],"?",1))</f>
        <v/>
      </c>
      <c r="R29" s="4" t="str">
        <f t="array" aca="true" ref="R29">IF(COUNTA(OrderData[[#This Row],[Box Style]], OrderData[[#This Row],[Height (mm)]:[Depth (mm)]])=0, "",_xlfn.XLOOKUP(1,  (MAX(OrderData[[#This Row],[Board H]:[Board W]]) &gt;= BoardSize[Min W])  *(MAX(OrderData[[#This Row],[Board H]:[Board W]]) &lt; BoardSize[Max W]),  BoardSize[Size],  "?",1 ))</f>
        <v/>
      </c>
      <c r="S2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 s="65" t="str">
        <f t="array" aca="true" ref="T2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 s="39" t="str">
        <f t="array" aca="true" ref="U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 s="35" t="str">
        <f t="array" aca="true" ref="V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 s="66"/>
    </row>
    <row r="30" spans="2:23" customHeight="1">
      <c r="B30" s="64" t="str">
        <f>IF(COUNTA(OrderData[[#This Row],[Box Style]], OrderData[[#This Row],[Height (mm)]:[Depth (mm)]]) = 0, "", IF(ISNUMBER(B29),  B29+1,  1))</f>
        <v/>
      </c>
      <c r="C30" s="41"/>
      <c r="D30" s="41"/>
      <c r="E30" s="9"/>
      <c r="F30" s="25"/>
      <c r="G30" s="42"/>
      <c r="H30" s="42"/>
      <c r="I30" s="42"/>
      <c r="J30" s="42"/>
      <c r="K30" s="28"/>
      <c r="L30" s="25"/>
      <c r="M30" s="25"/>
      <c r="N30" s="4" t="str">
        <f>IF(ISBLANK(OrderData[[#This Row],[Height (mm)]]),"", IF(ISBLANK(OrderData[[#This Row],[Quantity (default 1)]]),  1,  OrderData[[#This Row],[Quantity (default 1)]] ))</f>
        <v/>
      </c>
      <c r="O30" s="4" t="str">
        <f t="array" aca="true" ref="O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 s="4" t="str">
        <f t="array" aca="true" ref="P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 s="4" t="str">
        <f t="array" aca="true" ref="Q30">IF(COUNTA(OrderData[[#This Row],[Box Style]],OrderData[[#This Row],[Height (mm)]:[Depth (mm)]])=0,"",_xlfn.XLOOKUP(1, ((MIN(OrderData[[#This Row],[Board H]:[Board W]]) &gt;=BoardSize[Min H]) *(MIN(OrderData[[#This Row],[Board H]:[Board W]]) &lt;BoardSize[Max H])),BoardSize[Size],"?",1))</f>
        <v/>
      </c>
      <c r="R30" s="4" t="str">
        <f t="array" aca="true" ref="R30">IF(COUNTA(OrderData[[#This Row],[Box Style]], OrderData[[#This Row],[Height (mm)]:[Depth (mm)]])=0, "",_xlfn.XLOOKUP(1,  (MAX(OrderData[[#This Row],[Board H]:[Board W]]) &gt;= BoardSize[Min W])  *(MAX(OrderData[[#This Row],[Board H]:[Board W]]) &lt; BoardSize[Max W]),  BoardSize[Size],  "?",1 ))</f>
        <v/>
      </c>
      <c r="S3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 s="65" t="str">
        <f t="array" aca="true" ref="T3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 s="39" t="str">
        <f t="array" aca="true" ref="U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 s="35" t="str">
        <f t="array" aca="true" ref="V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 s="66"/>
    </row>
    <row r="31" spans="2:23" customHeight="1">
      <c r="B31" s="64" t="str">
        <f>IF(COUNTA(OrderData[[#This Row],[Box Style]], OrderData[[#This Row],[Height (mm)]:[Depth (mm)]]) = 0, "", IF(ISNUMBER(B30),  B30+1,  1))</f>
        <v/>
      </c>
      <c r="C31" s="41"/>
      <c r="D31" s="41"/>
      <c r="E31" s="9"/>
      <c r="F31" s="25"/>
      <c r="G31" s="42"/>
      <c r="H31" s="42"/>
      <c r="I31" s="42"/>
      <c r="J31" s="42"/>
      <c r="K31" s="28"/>
      <c r="L31" s="25"/>
      <c r="M31" s="25"/>
      <c r="N31" s="4" t="str">
        <f>IF(ISBLANK(OrderData[[#This Row],[Height (mm)]]),"", IF(ISBLANK(OrderData[[#This Row],[Quantity (default 1)]]),  1,  OrderData[[#This Row],[Quantity (default 1)]] ))</f>
        <v/>
      </c>
      <c r="O31" s="4" t="str">
        <f t="array" aca="true" ref="O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 s="4" t="str">
        <f t="array" aca="true" ref="P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 s="4" t="str">
        <f t="array" aca="true" ref="Q31">IF(COUNTA(OrderData[[#This Row],[Box Style]],OrderData[[#This Row],[Height (mm)]:[Depth (mm)]])=0,"",_xlfn.XLOOKUP(1, ((MIN(OrderData[[#This Row],[Board H]:[Board W]]) &gt;=BoardSize[Min H]) *(MIN(OrderData[[#This Row],[Board H]:[Board W]]) &lt;BoardSize[Max H])),BoardSize[Size],"?",1))</f>
        <v/>
      </c>
      <c r="R31" s="4" t="str">
        <f t="array" aca="true" ref="R31">IF(COUNTA(OrderData[[#This Row],[Box Style]], OrderData[[#This Row],[Height (mm)]:[Depth (mm)]])=0, "",_xlfn.XLOOKUP(1,  (MAX(OrderData[[#This Row],[Board H]:[Board W]]) &gt;= BoardSize[Min W])  *(MAX(OrderData[[#This Row],[Board H]:[Board W]]) &lt; BoardSize[Max W]),  BoardSize[Size],  "?",1 ))</f>
        <v/>
      </c>
      <c r="S3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 s="65" t="str">
        <f t="array" aca="true" ref="T3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 s="39" t="str">
        <f t="array" aca="true" ref="U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 s="35" t="str">
        <f t="array" aca="true" ref="V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 s="66"/>
    </row>
    <row r="32" spans="2:23" customHeight="1">
      <c r="B32" s="64" t="str">
        <f>IF(COUNTA(OrderData[[#This Row],[Box Style]], OrderData[[#This Row],[Height (mm)]:[Depth (mm)]]) = 0, "", IF(ISNUMBER(B31),  B31+1,  1))</f>
        <v/>
      </c>
      <c r="C32" s="41"/>
      <c r="D32" s="41"/>
      <c r="E32" s="9"/>
      <c r="F32" s="25"/>
      <c r="G32" s="42"/>
      <c r="H32" s="42"/>
      <c r="I32" s="42"/>
      <c r="J32" s="42"/>
      <c r="K32" s="28"/>
      <c r="L32" s="25"/>
      <c r="M32" s="25"/>
      <c r="N32" s="4" t="str">
        <f>IF(ISBLANK(OrderData[[#This Row],[Height (mm)]]),"", IF(ISBLANK(OrderData[[#This Row],[Quantity (default 1)]]),  1,  OrderData[[#This Row],[Quantity (default 1)]] ))</f>
        <v/>
      </c>
      <c r="O32" s="4" t="str">
        <f t="array" aca="true" ref="O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 s="4" t="str">
        <f t="array" aca="true" ref="P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 s="4" t="str">
        <f t="array" aca="true" ref="Q32">IF(COUNTA(OrderData[[#This Row],[Box Style]],OrderData[[#This Row],[Height (mm)]:[Depth (mm)]])=0,"",_xlfn.XLOOKUP(1, ((MIN(OrderData[[#This Row],[Board H]:[Board W]]) &gt;=BoardSize[Min H]) *(MIN(OrderData[[#This Row],[Board H]:[Board W]]) &lt;BoardSize[Max H])),BoardSize[Size],"?",1))</f>
        <v/>
      </c>
      <c r="R32" s="4" t="str">
        <f t="array" aca="true" ref="R32">IF(COUNTA(OrderData[[#This Row],[Box Style]], OrderData[[#This Row],[Height (mm)]:[Depth (mm)]])=0, "",_xlfn.XLOOKUP(1,  (MAX(OrderData[[#This Row],[Board H]:[Board W]]) &gt;= BoardSize[Min W])  *(MAX(OrderData[[#This Row],[Board H]:[Board W]]) &lt; BoardSize[Max W]),  BoardSize[Size],  "?",1 ))</f>
        <v/>
      </c>
      <c r="S3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 s="65" t="str">
        <f t="array" aca="true" ref="T3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 s="39" t="str">
        <f t="array" aca="true" ref="U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 s="35" t="str">
        <f t="array" aca="true" ref="V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 s="66"/>
    </row>
    <row r="33" spans="2:23" customHeight="1">
      <c r="B33" s="64" t="str">
        <f>IF(COUNTA(OrderData[[#This Row],[Box Style]], OrderData[[#This Row],[Height (mm)]:[Depth (mm)]]) = 0, "", IF(ISNUMBER(B32),  B32+1,  1))</f>
        <v/>
      </c>
      <c r="C33" s="41"/>
      <c r="D33" s="41"/>
      <c r="E33" s="9"/>
      <c r="F33" s="25"/>
      <c r="G33" s="42"/>
      <c r="H33" s="42"/>
      <c r="I33" s="42"/>
      <c r="J33" s="42"/>
      <c r="K33" s="28"/>
      <c r="L33" s="25"/>
      <c r="M33" s="25"/>
      <c r="N33" s="4" t="str">
        <f>IF(ISBLANK(OrderData[[#This Row],[Height (mm)]]),"", IF(ISBLANK(OrderData[[#This Row],[Quantity (default 1)]]),  1,  OrderData[[#This Row],[Quantity (default 1)]] ))</f>
        <v/>
      </c>
      <c r="O33" s="4" t="str">
        <f t="array" aca="true" ref="O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 s="4" t="str">
        <f t="array" aca="true" ref="P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 s="4" t="str">
        <f t="array" aca="true" ref="Q33">IF(COUNTA(OrderData[[#This Row],[Box Style]],OrderData[[#This Row],[Height (mm)]:[Depth (mm)]])=0,"",_xlfn.XLOOKUP(1, ((MIN(OrderData[[#This Row],[Board H]:[Board W]]) &gt;=BoardSize[Min H]) *(MIN(OrderData[[#This Row],[Board H]:[Board W]]) &lt;BoardSize[Max H])),BoardSize[Size],"?",1))</f>
        <v/>
      </c>
      <c r="R33" s="4" t="str">
        <f t="array" aca="true" ref="R33">IF(COUNTA(OrderData[[#This Row],[Box Style]], OrderData[[#This Row],[Height (mm)]:[Depth (mm)]])=0, "",_xlfn.XLOOKUP(1,  (MAX(OrderData[[#This Row],[Board H]:[Board W]]) &gt;= BoardSize[Min W])  *(MAX(OrderData[[#This Row],[Board H]:[Board W]]) &lt; BoardSize[Max W]),  BoardSize[Size],  "?",1 ))</f>
        <v/>
      </c>
      <c r="S3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 s="65" t="str">
        <f t="array" aca="true" ref="T3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 s="39" t="str">
        <f t="array" aca="true" ref="U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 s="35" t="str">
        <f t="array" aca="true" ref="V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 s="66"/>
    </row>
    <row r="34" spans="2:23" customHeight="1">
      <c r="B34" s="64" t="str">
        <f>IF(COUNTA(OrderData[[#This Row],[Box Style]], OrderData[[#This Row],[Height (mm)]:[Depth (mm)]]) = 0, "", IF(ISNUMBER(B33),  B33+1,  1))</f>
        <v/>
      </c>
      <c r="C34" s="41"/>
      <c r="D34" s="41"/>
      <c r="E34" s="9"/>
      <c r="F34" s="25"/>
      <c r="G34" s="42"/>
      <c r="H34" s="42"/>
      <c r="I34" s="42"/>
      <c r="J34" s="42"/>
      <c r="K34" s="28"/>
      <c r="L34" s="25"/>
      <c r="M34" s="25"/>
      <c r="N34" s="4" t="str">
        <f>IF(ISBLANK(OrderData[[#This Row],[Height (mm)]]),"", IF(ISBLANK(OrderData[[#This Row],[Quantity (default 1)]]), 1,OrderData[[#This Row],[Quantity (default 1)]]))</f>
        <v/>
      </c>
      <c r="O34" s="4" t="str">
        <f t="array" aca="true" ref="O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 s="4" t="str">
        <f t="array" aca="true" ref="P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 s="4" t="str">
        <f t="array" aca="true" ref="Q34">IF(COUNTA(OrderData[[#This Row],[Box Style]],OrderData[[#This Row],[Height (mm)]:[Depth (mm)]])=0,"",_xlfn.XLOOKUP(1, ((MIN(OrderData[[#This Row],[Board H]:[Board W]]) &gt;=BoardSize[Min H]) *(MIN(OrderData[[#This Row],[Board H]:[Board W]]) &lt;BoardSize[Max H])),BoardSize[Size],"?",1))</f>
        <v/>
      </c>
      <c r="R34" s="4" t="str">
        <f t="array" aca="true" ref="R34">IF(COUNTA(OrderData[[#This Row],[Box Style]], OrderData[[#This Row],[Height (mm)]:[Depth (mm)]])=0, "",_xlfn.XLOOKUP(1,  (MAX(OrderData[[#This Row],[Board H]:[Board W]]) &gt;= BoardSize[Min W])  *(MAX(OrderData[[#This Row],[Board H]:[Board W]]) &lt; BoardSize[Max W]),  BoardSize[Size],  "?",1 ))</f>
        <v/>
      </c>
      <c r="S3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 s="65" t="str">
        <f t="array" aca="true" ref="T3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 s="39" t="str">
        <f t="array" aca="true" ref="U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 s="35" t="str">
        <f t="array" aca="true" ref="V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 s="66"/>
    </row>
    <row r="35" spans="2:23" customHeight="1">
      <c r="B35" s="64" t="str">
        <f>IF(COUNTA(OrderData[[#This Row],[Box Style]], OrderData[[#This Row],[Height (mm)]:[Depth (mm)]]) = 0, "", IF(ISNUMBER(B34),  B34+1,  1))</f>
        <v/>
      </c>
      <c r="C35" s="41"/>
      <c r="D35" s="41"/>
      <c r="E35" s="9"/>
      <c r="F35" s="25"/>
      <c r="G35" s="42"/>
      <c r="H35" s="42"/>
      <c r="I35" s="42"/>
      <c r="J35" s="42"/>
      <c r="K35" s="28"/>
      <c r="L35" s="25"/>
      <c r="M35" s="25"/>
      <c r="N35" s="4" t="str">
        <f>IF(ISBLANK(OrderData[[#This Row],[Height (mm)]]),"", IF(ISBLANK(OrderData[[#This Row],[Quantity (default 1)]]), 1,OrderData[[#This Row],[Quantity (default 1)]]))</f>
        <v/>
      </c>
      <c r="O35" s="4" t="str">
        <f t="array" aca="true" ref="O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 s="4" t="str">
        <f t="array" aca="true" ref="P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 s="4" t="str">
        <f t="array" aca="true" ref="Q35">IF(COUNTA(OrderData[[#This Row],[Box Style]],OrderData[[#This Row],[Height (mm)]:[Depth (mm)]])=0,"",_xlfn.XLOOKUP(1, ((MIN(OrderData[[#This Row],[Board H]:[Board W]]) &gt;=BoardSize[Min H]) *(MIN(OrderData[[#This Row],[Board H]:[Board W]]) &lt;BoardSize[Max H])),BoardSize[Size],"?",1))</f>
        <v/>
      </c>
      <c r="R35" s="4" t="str">
        <f t="array" aca="true" ref="R35">IF(COUNTA(OrderData[[#This Row],[Box Style]], OrderData[[#This Row],[Height (mm)]:[Depth (mm)]])=0, "",_xlfn.XLOOKUP(1,  (MAX(OrderData[[#This Row],[Board H]:[Board W]]) &gt;= BoardSize[Min W])  *(MAX(OrderData[[#This Row],[Board H]:[Board W]]) &lt; BoardSize[Max W]),  BoardSize[Size],  "?",1 ))</f>
        <v/>
      </c>
      <c r="S3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 s="65" t="str">
        <f t="array" aca="true" ref="T3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 s="39" t="str">
        <f t="array" aca="true" ref="U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 s="35" t="str">
        <f t="array" aca="true" ref="V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 s="66"/>
    </row>
    <row r="36" spans="2:23" customHeight="1">
      <c r="B36" s="64" t="str">
        <f>IF(COUNTA(OrderData[[#This Row],[Box Style]], OrderData[[#This Row],[Height (mm)]:[Depth (mm)]]) = 0, "", IF(ISNUMBER(B35),  B35+1,  1))</f>
        <v/>
      </c>
      <c r="C36" s="41"/>
      <c r="D36" s="41"/>
      <c r="E36" s="9"/>
      <c r="F36" s="25"/>
      <c r="G36" s="42"/>
      <c r="H36" s="42"/>
      <c r="I36" s="42"/>
      <c r="J36" s="42"/>
      <c r="K36" s="28"/>
      <c r="L36" s="25"/>
      <c r="M36" s="25"/>
      <c r="N36" s="4" t="str">
        <f>IF(ISBLANK(OrderData[[#This Row],[Height (mm)]]),"", IF(ISBLANK(OrderData[[#This Row],[Quantity (default 1)]]), 1,OrderData[[#This Row],[Quantity (default 1)]]))</f>
        <v/>
      </c>
      <c r="O36" s="4" t="str">
        <f t="array" aca="true" ref="O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 s="4" t="str">
        <f t="array" aca="true" ref="P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 s="4" t="str">
        <f t="array" aca="true" ref="Q36">IF(COUNTA(OrderData[[#This Row],[Box Style]],OrderData[[#This Row],[Height (mm)]:[Depth (mm)]])=0,"",_xlfn.XLOOKUP(1, ((MIN(OrderData[[#This Row],[Board H]:[Board W]]) &gt;=BoardSize[Min H]) *(MIN(OrderData[[#This Row],[Board H]:[Board W]]) &lt;BoardSize[Max H])),BoardSize[Size],"?",1))</f>
        <v/>
      </c>
      <c r="R36" s="4" t="str">
        <f t="array" aca="true" ref="R36">IF(COUNTA(OrderData[[#This Row],[Box Style]], OrderData[[#This Row],[Height (mm)]:[Depth (mm)]])=0, "",_xlfn.XLOOKUP(1,  (MAX(OrderData[[#This Row],[Board H]:[Board W]]) &gt;= BoardSize[Min W])  *(MAX(OrderData[[#This Row],[Board H]:[Board W]]) &lt; BoardSize[Max W]),  BoardSize[Size],  "?",1 ))</f>
        <v/>
      </c>
      <c r="S3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 s="65" t="str">
        <f t="array" aca="true" ref="T3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 s="39" t="str">
        <f t="array" aca="true" ref="U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 s="35" t="str">
        <f t="array" aca="true" ref="V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 s="66"/>
    </row>
    <row r="37" spans="2:23" customHeight="1">
      <c r="B37" s="64" t="str">
        <f>IF(COUNTA(OrderData[[#This Row],[Box Style]], OrderData[[#This Row],[Height (mm)]:[Depth (mm)]]) = 0, "", IF(ISNUMBER(B36),  B36+1,  1))</f>
        <v/>
      </c>
      <c r="C37" s="41"/>
      <c r="D37" s="41"/>
      <c r="E37" s="9"/>
      <c r="F37" s="25"/>
      <c r="G37" s="42"/>
      <c r="H37" s="42"/>
      <c r="I37" s="42"/>
      <c r="J37" s="42"/>
      <c r="K37" s="28"/>
      <c r="L37" s="25"/>
      <c r="M37" s="25"/>
      <c r="N37" s="4" t="str">
        <f>IF(ISBLANK(OrderData[[#This Row],[Height (mm)]]),"", IF(ISBLANK(OrderData[[#This Row],[Quantity (default 1)]]), 1,OrderData[[#This Row],[Quantity (default 1)]]))</f>
        <v/>
      </c>
      <c r="O37" s="4" t="str">
        <f t="array" aca="true" ref="O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 s="4" t="str">
        <f t="array" aca="true" ref="P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 s="4" t="str">
        <f t="array" aca="true" ref="Q37">IF(COUNTA(OrderData[[#This Row],[Box Style]],OrderData[[#This Row],[Height (mm)]:[Depth (mm)]])=0,"",_xlfn.XLOOKUP(1, ((MIN(OrderData[[#This Row],[Board H]:[Board W]]) &gt;=BoardSize[Min H]) *(MIN(OrderData[[#This Row],[Board H]:[Board W]]) &lt;BoardSize[Max H])),BoardSize[Size],"?",1))</f>
        <v/>
      </c>
      <c r="R37" s="4" t="str">
        <f t="array" aca="true" ref="R37">IF(COUNTA(OrderData[[#This Row],[Box Style]], OrderData[[#This Row],[Height (mm)]:[Depth (mm)]])=0, "",_xlfn.XLOOKUP(1,  (MAX(OrderData[[#This Row],[Board H]:[Board W]]) &gt;= BoardSize[Min W])  *(MAX(OrderData[[#This Row],[Board H]:[Board W]]) &lt; BoardSize[Max W]),  BoardSize[Size],  "?",1 ))</f>
        <v/>
      </c>
      <c r="S3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 s="65" t="str">
        <f t="array" aca="true" ref="T3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 s="39" t="str">
        <f t="array" aca="true" ref="U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 s="35" t="str">
        <f t="array" aca="true" ref="V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 s="66"/>
    </row>
    <row r="38" spans="2:23" customHeight="1">
      <c r="B38" s="64" t="str">
        <f>IF(COUNTA(OrderData[[#This Row],[Box Style]], OrderData[[#This Row],[Height (mm)]:[Depth (mm)]]) = 0, "", IF(ISNUMBER(B37),  B37+1,  1))</f>
        <v/>
      </c>
      <c r="C38" s="41"/>
      <c r="D38" s="41"/>
      <c r="E38" s="9"/>
      <c r="F38" s="25"/>
      <c r="G38" s="42"/>
      <c r="H38" s="42"/>
      <c r="I38" s="42"/>
      <c r="J38" s="42"/>
      <c r="K38" s="28"/>
      <c r="L38" s="25"/>
      <c r="M38" s="25"/>
      <c r="N38" s="4" t="str">
        <f>IF(ISBLANK(OrderData[[#This Row],[Height (mm)]]),"", IF(ISBLANK(OrderData[[#This Row],[Quantity (default 1)]]), 1,OrderData[[#This Row],[Quantity (default 1)]]))</f>
        <v/>
      </c>
      <c r="O38" s="4" t="str">
        <f t="array" aca="true" ref="O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 s="4" t="str">
        <f t="array" aca="true" ref="P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 s="4" t="str">
        <f t="array" aca="true" ref="Q38">IF(COUNTA(OrderData[[#This Row],[Box Style]],OrderData[[#This Row],[Height (mm)]:[Depth (mm)]])=0,"",_xlfn.XLOOKUP(1, ((MIN(OrderData[[#This Row],[Board H]:[Board W]]) &gt;=BoardSize[Min H]) *(MIN(OrderData[[#This Row],[Board H]:[Board W]]) &lt;BoardSize[Max H])),BoardSize[Size],"?",1))</f>
        <v/>
      </c>
      <c r="R38" s="4" t="str">
        <f t="array" aca="true" ref="R38">IF(COUNTA(OrderData[[#This Row],[Box Style]], OrderData[[#This Row],[Height (mm)]:[Depth (mm)]])=0, "",_xlfn.XLOOKUP(1,  (MAX(OrderData[[#This Row],[Board H]:[Board W]]) &gt;= BoardSize[Min W])  *(MAX(OrderData[[#This Row],[Board H]:[Board W]]) &lt; BoardSize[Max W]),  BoardSize[Size],  "?",1 ))</f>
        <v/>
      </c>
      <c r="S3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 s="65" t="str">
        <f t="array" aca="true" ref="T3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 s="39" t="str">
        <f t="array" aca="true" ref="U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 s="35" t="str">
        <f t="array" aca="true" ref="V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 s="66"/>
    </row>
    <row r="39" spans="2:23" customHeight="1">
      <c r="B39" s="64" t="str">
        <f>IF(COUNTA(OrderData[[#This Row],[Box Style]], OrderData[[#This Row],[Height (mm)]:[Depth (mm)]]) = 0, "", IF(ISNUMBER(B38),  B38+1,  1))</f>
        <v/>
      </c>
      <c r="C39" s="41"/>
      <c r="D39" s="41"/>
      <c r="E39" s="9"/>
      <c r="F39" s="25"/>
      <c r="G39" s="42"/>
      <c r="H39" s="42"/>
      <c r="I39" s="42"/>
      <c r="J39" s="42"/>
      <c r="K39" s="28"/>
      <c r="L39" s="25"/>
      <c r="M39" s="25"/>
      <c r="N39" s="4" t="str">
        <f>IF(ISBLANK(OrderData[[#This Row],[Height (mm)]]),"", IF(ISBLANK(OrderData[[#This Row],[Quantity (default 1)]]), 1,OrderData[[#This Row],[Quantity (default 1)]]))</f>
        <v/>
      </c>
      <c r="O39" s="4" t="str">
        <f t="array" aca="true" ref="O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 s="4" t="str">
        <f t="array" aca="true" ref="P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 s="4" t="str">
        <f t="array" aca="true" ref="Q39">IF(COUNTA(OrderData[[#This Row],[Box Style]],OrderData[[#This Row],[Height (mm)]:[Depth (mm)]])=0,"",_xlfn.XLOOKUP(1, ((MIN(OrderData[[#This Row],[Board H]:[Board W]]) &gt;=BoardSize[Min H]) *(MIN(OrderData[[#This Row],[Board H]:[Board W]]) &lt;BoardSize[Max H])),BoardSize[Size],"?",1))</f>
        <v/>
      </c>
      <c r="R39" s="4" t="str">
        <f t="array" aca="true" ref="R39">IF(COUNTA(OrderData[[#This Row],[Box Style]], OrderData[[#This Row],[Height (mm)]:[Depth (mm)]])=0, "",_xlfn.XLOOKUP(1,  (MAX(OrderData[[#This Row],[Board H]:[Board W]]) &gt;= BoardSize[Min W])  *(MAX(OrderData[[#This Row],[Board H]:[Board W]]) &lt; BoardSize[Max W]),  BoardSize[Size],  "?",1 ))</f>
        <v/>
      </c>
      <c r="S3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 s="65" t="str">
        <f t="array" aca="true" ref="T3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 s="39" t="str">
        <f t="array" aca="true" ref="U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 s="35" t="str">
        <f t="array" aca="true" ref="V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 s="66"/>
    </row>
    <row r="40" spans="2:23" customHeight="1">
      <c r="B40" s="64" t="str">
        <f>IF(COUNTA(OrderData[[#This Row],[Box Style]], OrderData[[#This Row],[Height (mm)]:[Depth (mm)]]) = 0, "", IF(ISNUMBER(B39),  B39+1,  1))</f>
        <v/>
      </c>
      <c r="C40" s="41"/>
      <c r="D40" s="41"/>
      <c r="E40" s="9"/>
      <c r="F40" s="25"/>
      <c r="G40" s="42"/>
      <c r="H40" s="42"/>
      <c r="I40" s="42"/>
      <c r="J40" s="42"/>
      <c r="K40" s="28"/>
      <c r="L40" s="25"/>
      <c r="M40" s="25"/>
      <c r="N40" s="4" t="str">
        <f>IF(ISBLANK(OrderData[[#This Row],[Height (mm)]]),"", IF(ISBLANK(OrderData[[#This Row],[Quantity (default 1)]]), 1,OrderData[[#This Row],[Quantity (default 1)]]))</f>
        <v/>
      </c>
      <c r="O40" s="4" t="str">
        <f t="array" aca="true" ref="O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 s="4" t="str">
        <f t="array" aca="true" ref="P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 s="4" t="str">
        <f t="array" aca="true" ref="Q40">IF(COUNTA(OrderData[[#This Row],[Box Style]],OrderData[[#This Row],[Height (mm)]:[Depth (mm)]])=0,"",_xlfn.XLOOKUP(1, ((MIN(OrderData[[#This Row],[Board H]:[Board W]]) &gt;=BoardSize[Min H]) *(MIN(OrderData[[#This Row],[Board H]:[Board W]]) &lt;BoardSize[Max H])),BoardSize[Size],"?",1))</f>
        <v/>
      </c>
      <c r="R40" s="4" t="str">
        <f t="array" aca="true" ref="R40">IF(COUNTA(OrderData[[#This Row],[Box Style]], OrderData[[#This Row],[Height (mm)]:[Depth (mm)]])=0, "",_xlfn.XLOOKUP(1,  (MAX(OrderData[[#This Row],[Board H]:[Board W]]) &gt;= BoardSize[Min W])  *(MAX(OrderData[[#This Row],[Board H]:[Board W]]) &lt; BoardSize[Max W]),  BoardSize[Size],  "?",1 ))</f>
        <v/>
      </c>
      <c r="S4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 s="65" t="str">
        <f t="array" aca="true" ref="T4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 s="39" t="str">
        <f t="array" aca="true" ref="U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 s="35" t="str">
        <f t="array" aca="true" ref="V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 s="66"/>
    </row>
    <row r="41" spans="2:23" customHeight="1">
      <c r="B41" s="64" t="str">
        <f>IF(COUNTA(OrderData[[#This Row],[Box Style]], OrderData[[#This Row],[Height (mm)]:[Depth (mm)]]) = 0, "", IF(ISNUMBER(B40),  B40+1,  1))</f>
        <v/>
      </c>
      <c r="C41" s="41"/>
      <c r="D41" s="41"/>
      <c r="E41" s="9"/>
      <c r="F41" s="25"/>
      <c r="G41" s="42"/>
      <c r="H41" s="42"/>
      <c r="I41" s="42"/>
      <c r="J41" s="42"/>
      <c r="K41" s="28"/>
      <c r="L41" s="25"/>
      <c r="M41" s="25"/>
      <c r="N41" s="4" t="str">
        <f>IF(ISBLANK(OrderData[[#This Row],[Height (mm)]]),"", IF(ISBLANK(OrderData[[#This Row],[Quantity (default 1)]]), 1,OrderData[[#This Row],[Quantity (default 1)]]))</f>
        <v/>
      </c>
      <c r="O41" s="4" t="str">
        <f t="array" aca="true" ref="O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 s="4" t="str">
        <f t="array" aca="true" ref="P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 s="4" t="str">
        <f t="array" aca="true" ref="Q41">IF(COUNTA(OrderData[[#This Row],[Box Style]],OrderData[[#This Row],[Height (mm)]:[Depth (mm)]])=0,"",_xlfn.XLOOKUP(1, ((MIN(OrderData[[#This Row],[Board H]:[Board W]]) &gt;=BoardSize[Min H]) *(MIN(OrderData[[#This Row],[Board H]:[Board W]]) &lt;BoardSize[Max H])),BoardSize[Size],"?",1))</f>
        <v/>
      </c>
      <c r="R41" s="4" t="str">
        <f t="array" aca="true" ref="R41">IF(COUNTA(OrderData[[#This Row],[Box Style]], OrderData[[#This Row],[Height (mm)]:[Depth (mm)]])=0, "",_xlfn.XLOOKUP(1,  (MAX(OrderData[[#This Row],[Board H]:[Board W]]) &gt;= BoardSize[Min W])  *(MAX(OrderData[[#This Row],[Board H]:[Board W]]) &lt; BoardSize[Max W]),  BoardSize[Size],  "?",1 ))</f>
        <v/>
      </c>
      <c r="S4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 s="65" t="str">
        <f t="array" aca="true" ref="T4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 s="39" t="str">
        <f t="array" aca="true" ref="U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 s="35" t="str">
        <f t="array" aca="true" ref="V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 s="66"/>
    </row>
    <row r="42" spans="2:23" customHeight="1">
      <c r="B42" s="64" t="str">
        <f>IF(COUNTA(OrderData[[#This Row],[Box Style]], OrderData[[#This Row],[Height (mm)]:[Depth (mm)]]) = 0, "", IF(ISNUMBER(B41),  B41+1,  1))</f>
        <v/>
      </c>
      <c r="C42" s="41"/>
      <c r="D42" s="41"/>
      <c r="E42" s="9"/>
      <c r="F42" s="25"/>
      <c r="G42" s="42"/>
      <c r="H42" s="42"/>
      <c r="I42" s="42"/>
      <c r="J42" s="42"/>
      <c r="K42" s="28"/>
      <c r="L42" s="25"/>
      <c r="M42" s="25"/>
      <c r="N42" s="4" t="str">
        <f>IF(ISBLANK(OrderData[[#This Row],[Height (mm)]]),"", IF(ISBLANK(OrderData[[#This Row],[Quantity (default 1)]]), 1,OrderData[[#This Row],[Quantity (default 1)]]))</f>
        <v/>
      </c>
      <c r="O42" s="4" t="str">
        <f t="array" aca="true" ref="O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 s="4" t="str">
        <f t="array" aca="true" ref="P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 s="4" t="str">
        <f t="array" aca="true" ref="Q42">IF(COUNTA(OrderData[[#This Row],[Box Style]],OrderData[[#This Row],[Height (mm)]:[Depth (mm)]])=0,"",_xlfn.XLOOKUP(1, ((MIN(OrderData[[#This Row],[Board H]:[Board W]]) &gt;=BoardSize[Min H]) *(MIN(OrderData[[#This Row],[Board H]:[Board W]]) &lt;BoardSize[Max H])),BoardSize[Size],"?",1))</f>
        <v/>
      </c>
      <c r="R42" s="4" t="str">
        <f t="array" aca="true" ref="R42">IF(COUNTA(OrderData[[#This Row],[Box Style]], OrderData[[#This Row],[Height (mm)]:[Depth (mm)]])=0, "",_xlfn.XLOOKUP(1,  (MAX(OrderData[[#This Row],[Board H]:[Board W]]) &gt;= BoardSize[Min W])  *(MAX(OrderData[[#This Row],[Board H]:[Board W]]) &lt; BoardSize[Max W]),  BoardSize[Size],  "?",1 ))</f>
        <v/>
      </c>
      <c r="S4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 s="65" t="str">
        <f t="array" aca="true" ref="T4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 s="39" t="str">
        <f t="array" aca="true" ref="U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 s="35" t="str">
        <f t="array" aca="true" ref="V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 s="66"/>
    </row>
    <row r="43" spans="2:23" customHeight="1">
      <c r="B43" s="64" t="str">
        <f>IF(COUNTA(OrderData[[#This Row],[Box Style]], OrderData[[#This Row],[Height (mm)]:[Depth (mm)]]) = 0, "", IF(ISNUMBER(B42),  B42+1,  1))</f>
        <v/>
      </c>
      <c r="C43" s="41"/>
      <c r="D43" s="41"/>
      <c r="E43" s="9"/>
      <c r="F43" s="25"/>
      <c r="G43" s="42"/>
      <c r="H43" s="42"/>
      <c r="I43" s="42"/>
      <c r="J43" s="42"/>
      <c r="K43" s="28"/>
      <c r="L43" s="25"/>
      <c r="M43" s="25"/>
      <c r="N43" s="4" t="str">
        <f>IF(ISBLANK(OrderData[[#This Row],[Height (mm)]]),"", IF(ISBLANK(OrderData[[#This Row],[Quantity (default 1)]]), 1,OrderData[[#This Row],[Quantity (default 1)]]))</f>
        <v/>
      </c>
      <c r="O43" s="4" t="str">
        <f t="array" aca="true" ref="O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 s="4" t="str">
        <f t="array" aca="true" ref="P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 s="4" t="str">
        <f t="array" aca="true" ref="Q43">IF(COUNTA(OrderData[[#This Row],[Box Style]],OrderData[[#This Row],[Height (mm)]:[Depth (mm)]])=0,"",_xlfn.XLOOKUP(1, ((MIN(OrderData[[#This Row],[Board H]:[Board W]]) &gt;=BoardSize[Min H]) *(MIN(OrderData[[#This Row],[Board H]:[Board W]]) &lt;BoardSize[Max H])),BoardSize[Size],"?",1))</f>
        <v/>
      </c>
      <c r="R43" s="4" t="str">
        <f t="array" aca="true" ref="R43">IF(COUNTA(OrderData[[#This Row],[Box Style]], OrderData[[#This Row],[Height (mm)]:[Depth (mm)]])=0, "",_xlfn.XLOOKUP(1,  (MAX(OrderData[[#This Row],[Board H]:[Board W]]) &gt;= BoardSize[Min W])  *(MAX(OrderData[[#This Row],[Board H]:[Board W]]) &lt; BoardSize[Max W]),  BoardSize[Size],  "?",1 ))</f>
        <v/>
      </c>
      <c r="S4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 s="65" t="str">
        <f t="array" aca="true" ref="T4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 s="39" t="str">
        <f t="array" aca="true" ref="U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 s="35" t="str">
        <f t="array" aca="true" ref="V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 s="66"/>
    </row>
    <row r="44" spans="2:23" customHeight="1">
      <c r="B44" s="64" t="str">
        <f>IF(COUNTA(OrderData[[#This Row],[Box Style]], OrderData[[#This Row],[Height (mm)]:[Depth (mm)]]) = 0, "", IF(ISNUMBER(B43),  B43+1,  1))</f>
        <v/>
      </c>
      <c r="C44" s="41"/>
      <c r="D44" s="41"/>
      <c r="E44" s="9"/>
      <c r="F44" s="25"/>
      <c r="G44" s="42"/>
      <c r="H44" s="42"/>
      <c r="I44" s="42"/>
      <c r="J44" s="42"/>
      <c r="K44" s="28"/>
      <c r="L44" s="25"/>
      <c r="M44" s="25"/>
      <c r="N44" s="4" t="str">
        <f>IF(ISBLANK(OrderData[[#This Row],[Height (mm)]]),"", IF(ISBLANK(OrderData[[#This Row],[Quantity (default 1)]]), 1,OrderData[[#This Row],[Quantity (default 1)]]))</f>
        <v/>
      </c>
      <c r="O44" s="4" t="str">
        <f t="array" aca="true" ref="O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 s="4" t="str">
        <f t="array" aca="true" ref="P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 s="4" t="str">
        <f t="array" aca="true" ref="Q44">IF(COUNTA(OrderData[[#This Row],[Box Style]],OrderData[[#This Row],[Height (mm)]:[Depth (mm)]])=0,"",_xlfn.XLOOKUP(1, ((MIN(OrderData[[#This Row],[Board H]:[Board W]]) &gt;=BoardSize[Min H]) *(MIN(OrderData[[#This Row],[Board H]:[Board W]]) &lt;BoardSize[Max H])),BoardSize[Size],"?",1))</f>
        <v/>
      </c>
      <c r="R44" s="4" t="str">
        <f t="array" aca="true" ref="R44">IF(COUNTA(OrderData[[#This Row],[Box Style]], OrderData[[#This Row],[Height (mm)]:[Depth (mm)]])=0, "",_xlfn.XLOOKUP(1,  (MAX(OrderData[[#This Row],[Board H]:[Board W]]) &gt;= BoardSize[Min W])  *(MAX(OrderData[[#This Row],[Board H]:[Board W]]) &lt; BoardSize[Max W]),  BoardSize[Size],  "?",1 ))</f>
        <v/>
      </c>
      <c r="S4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 s="65" t="str">
        <f t="array" aca="true" ref="T4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 s="39" t="str">
        <f t="array" aca="true" ref="U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 s="35" t="str">
        <f t="array" aca="true" ref="V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 s="66"/>
    </row>
    <row r="45" spans="2:23" customHeight="1">
      <c r="B45" s="64" t="str">
        <f>IF(COUNTA(OrderData[[#This Row],[Box Style]], OrderData[[#This Row],[Height (mm)]:[Depth (mm)]]) = 0, "", IF(ISNUMBER(B44),  B44+1,  1))</f>
        <v/>
      </c>
      <c r="C45" s="41"/>
      <c r="D45" s="41"/>
      <c r="E45" s="9"/>
      <c r="F45" s="25"/>
      <c r="G45" s="42"/>
      <c r="H45" s="42"/>
      <c r="I45" s="42"/>
      <c r="J45" s="42"/>
      <c r="K45" s="28"/>
      <c r="L45" s="25"/>
      <c r="M45" s="25"/>
      <c r="N45" s="4" t="str">
        <f>IF(ISBLANK(OrderData[[#This Row],[Height (mm)]]),"", IF(ISBLANK(OrderData[[#This Row],[Quantity (default 1)]]), 1,OrderData[[#This Row],[Quantity (default 1)]]))</f>
        <v/>
      </c>
      <c r="O45" s="4" t="str">
        <f t="array" aca="true" ref="O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 s="4" t="str">
        <f t="array" aca="true" ref="P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 s="4" t="str">
        <f t="array" aca="true" ref="Q45">IF(COUNTA(OrderData[[#This Row],[Box Style]],OrderData[[#This Row],[Height (mm)]:[Depth (mm)]])=0,"",_xlfn.XLOOKUP(1, ((MIN(OrderData[[#This Row],[Board H]:[Board W]]) &gt;=BoardSize[Min H]) *(MIN(OrderData[[#This Row],[Board H]:[Board W]]) &lt;BoardSize[Max H])),BoardSize[Size],"?",1))</f>
        <v/>
      </c>
      <c r="R45" s="4" t="str">
        <f t="array" aca="true" ref="R45">IF(COUNTA(OrderData[[#This Row],[Box Style]], OrderData[[#This Row],[Height (mm)]:[Depth (mm)]])=0, "",_xlfn.XLOOKUP(1,  (MAX(OrderData[[#This Row],[Board H]:[Board W]]) &gt;= BoardSize[Min W])  *(MAX(OrderData[[#This Row],[Board H]:[Board W]]) &lt; BoardSize[Max W]),  BoardSize[Size],  "?",1 ))</f>
        <v/>
      </c>
      <c r="S4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 s="65" t="str">
        <f t="array" aca="true" ref="T4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 s="39" t="str">
        <f t="array" aca="true" ref="U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 s="35" t="str">
        <f t="array" aca="true" ref="V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 s="66"/>
    </row>
    <row r="46" spans="2:23" customHeight="1">
      <c r="B46" s="64" t="str">
        <f>IF(COUNTA(OrderData[[#This Row],[Box Style]], OrderData[[#This Row],[Height (mm)]:[Depth (mm)]]) = 0, "", IF(ISNUMBER(B45),  B45+1,  1))</f>
        <v/>
      </c>
      <c r="C46" s="41"/>
      <c r="D46" s="41"/>
      <c r="E46" s="9"/>
      <c r="F46" s="25"/>
      <c r="G46" s="42"/>
      <c r="H46" s="42"/>
      <c r="I46" s="42"/>
      <c r="J46" s="42"/>
      <c r="K46" s="28"/>
      <c r="L46" s="25"/>
      <c r="M46" s="25"/>
      <c r="N46" s="4" t="str">
        <f>IF(ISBLANK(OrderData[[#This Row],[Height (mm)]]),"", IF(ISBLANK(OrderData[[#This Row],[Quantity (default 1)]]), 1,OrderData[[#This Row],[Quantity (default 1)]]))</f>
        <v/>
      </c>
      <c r="O46" s="4" t="str">
        <f t="array" aca="true" ref="O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 s="4" t="str">
        <f t="array" aca="true" ref="P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 s="4" t="str">
        <f t="array" aca="true" ref="Q46">IF(COUNTA(OrderData[[#This Row],[Box Style]],OrderData[[#This Row],[Height (mm)]:[Depth (mm)]])=0,"",_xlfn.XLOOKUP(1, ((MIN(OrderData[[#This Row],[Board H]:[Board W]]) &gt;=BoardSize[Min H]) *(MIN(OrderData[[#This Row],[Board H]:[Board W]]) &lt;BoardSize[Max H])),BoardSize[Size],"?",1))</f>
        <v/>
      </c>
      <c r="R46" s="4" t="str">
        <f t="array" aca="true" ref="R46">IF(COUNTA(OrderData[[#This Row],[Box Style]], OrderData[[#This Row],[Height (mm)]:[Depth (mm)]])=0, "",_xlfn.XLOOKUP(1,  (MAX(OrderData[[#This Row],[Board H]:[Board W]]) &gt;= BoardSize[Min W])  *(MAX(OrderData[[#This Row],[Board H]:[Board W]]) &lt; BoardSize[Max W]),  BoardSize[Size],  "?",1 ))</f>
        <v/>
      </c>
      <c r="S4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 s="65" t="str">
        <f t="array" aca="true" ref="T4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 s="39" t="str">
        <f t="array" aca="true" ref="U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 s="35" t="str">
        <f t="array" aca="true" ref="V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 s="66"/>
    </row>
    <row r="47" spans="2:23" customHeight="1">
      <c r="B47" s="64" t="str">
        <f>IF(COUNTA(OrderData[[#This Row],[Box Style]], OrderData[[#This Row],[Height (mm)]:[Depth (mm)]]) = 0, "", IF(ISNUMBER(B46),  B46+1,  1))</f>
        <v/>
      </c>
      <c r="C47" s="41"/>
      <c r="D47" s="41"/>
      <c r="E47" s="9"/>
      <c r="F47" s="25"/>
      <c r="G47" s="42"/>
      <c r="H47" s="42"/>
      <c r="I47" s="42"/>
      <c r="J47" s="42"/>
      <c r="K47" s="28"/>
      <c r="L47" s="25"/>
      <c r="M47" s="25"/>
      <c r="N47" s="4" t="str">
        <f>IF(ISBLANK(OrderData[[#This Row],[Height (mm)]]),"", IF(ISBLANK(OrderData[[#This Row],[Quantity (default 1)]]), 1,OrderData[[#This Row],[Quantity (default 1)]]))</f>
        <v/>
      </c>
      <c r="O47" s="4" t="str">
        <f t="array" aca="true" ref="O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 s="4" t="str">
        <f t="array" aca="true" ref="P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 s="4" t="str">
        <f t="array" aca="true" ref="Q47">IF(COUNTA(OrderData[[#This Row],[Box Style]],OrderData[[#This Row],[Height (mm)]:[Depth (mm)]])=0,"",_xlfn.XLOOKUP(1, ((MIN(OrderData[[#This Row],[Board H]:[Board W]]) &gt;=BoardSize[Min H]) *(MIN(OrderData[[#This Row],[Board H]:[Board W]]) &lt;BoardSize[Max H])),BoardSize[Size],"?",1))</f>
        <v/>
      </c>
      <c r="R47" s="4" t="str">
        <f t="array" aca="true" ref="R47">IF(COUNTA(OrderData[[#This Row],[Box Style]], OrderData[[#This Row],[Height (mm)]:[Depth (mm)]])=0, "",_xlfn.XLOOKUP(1,  (MAX(OrderData[[#This Row],[Board H]:[Board W]]) &gt;= BoardSize[Min W])  *(MAX(OrderData[[#This Row],[Board H]:[Board W]]) &lt; BoardSize[Max W]),  BoardSize[Size],  "?",1 ))</f>
        <v/>
      </c>
      <c r="S4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 s="65" t="str">
        <f t="array" aca="true" ref="T4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 s="39" t="str">
        <f t="array" aca="true" ref="U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 s="35" t="str">
        <f t="array" aca="true" ref="V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 s="66"/>
    </row>
    <row r="48" spans="2:23" customHeight="1">
      <c r="B48" s="64" t="str">
        <f>IF(COUNTA(OrderData[[#This Row],[Box Style]], OrderData[[#This Row],[Height (mm)]:[Depth (mm)]]) = 0, "", IF(ISNUMBER(B47),  B47+1,  1))</f>
        <v/>
      </c>
      <c r="C48" s="41"/>
      <c r="D48" s="41"/>
      <c r="E48" s="9"/>
      <c r="F48" s="25"/>
      <c r="G48" s="42"/>
      <c r="H48" s="42"/>
      <c r="I48" s="42"/>
      <c r="J48" s="42"/>
      <c r="K48" s="28"/>
      <c r="L48" s="25"/>
      <c r="M48" s="25"/>
      <c r="N48" s="4" t="str">
        <f>IF(ISBLANK(OrderData[[#This Row],[Height (mm)]]),"", IF(ISBLANK(OrderData[[#This Row],[Quantity (default 1)]]), 1,OrderData[[#This Row],[Quantity (default 1)]]))</f>
        <v/>
      </c>
      <c r="O48" s="4" t="str">
        <f t="array" aca="true" ref="O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 s="4" t="str">
        <f t="array" aca="true" ref="P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 s="4" t="str">
        <f t="array" aca="true" ref="Q48">IF(COUNTA(OrderData[[#This Row],[Box Style]],OrderData[[#This Row],[Height (mm)]:[Depth (mm)]])=0,"",_xlfn.XLOOKUP(1, ((MIN(OrderData[[#This Row],[Board H]:[Board W]]) &gt;=BoardSize[Min H]) *(MIN(OrderData[[#This Row],[Board H]:[Board W]]) &lt;BoardSize[Max H])),BoardSize[Size],"?",1))</f>
        <v/>
      </c>
      <c r="R48" s="4" t="str">
        <f t="array" aca="true" ref="R48">IF(COUNTA(OrderData[[#This Row],[Box Style]], OrderData[[#This Row],[Height (mm)]:[Depth (mm)]])=0, "",_xlfn.XLOOKUP(1,  (MAX(OrderData[[#This Row],[Board H]:[Board W]]) &gt;= BoardSize[Min W])  *(MAX(OrderData[[#This Row],[Board H]:[Board W]]) &lt; BoardSize[Max W]),  BoardSize[Size],  "?",1 ))</f>
        <v/>
      </c>
      <c r="S4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 s="65" t="str">
        <f t="array" aca="true" ref="T4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 s="39" t="str">
        <f t="array" aca="true" ref="U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 s="35" t="str">
        <f t="array" aca="true" ref="V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 s="66"/>
    </row>
    <row r="49" spans="2:23" customHeight="1">
      <c r="B49" s="64" t="str">
        <f>IF(COUNTA(OrderData[[#This Row],[Box Style]], OrderData[[#This Row],[Height (mm)]:[Depth (mm)]]) = 0, "", IF(ISNUMBER(B48),  B48+1,  1))</f>
        <v/>
      </c>
      <c r="C49" s="41"/>
      <c r="D49" s="41"/>
      <c r="E49" s="9"/>
      <c r="F49" s="25"/>
      <c r="G49" s="42"/>
      <c r="H49" s="42"/>
      <c r="I49" s="42"/>
      <c r="J49" s="42"/>
      <c r="K49" s="28"/>
      <c r="L49" s="25"/>
      <c r="M49" s="25"/>
      <c r="N49" s="4" t="str">
        <f>IF(ISBLANK(OrderData[[#This Row],[Height (mm)]]),"", IF(ISBLANK(OrderData[[#This Row],[Quantity (default 1)]]), 1,OrderData[[#This Row],[Quantity (default 1)]]))</f>
        <v/>
      </c>
      <c r="O49" s="4" t="str">
        <f t="array" aca="true" ref="O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 s="4" t="str">
        <f t="array" aca="true" ref="P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 s="4" t="str">
        <f t="array" aca="true" ref="Q49">IF(COUNTA(OrderData[[#This Row],[Box Style]],OrderData[[#This Row],[Height (mm)]:[Depth (mm)]])=0,"",_xlfn.XLOOKUP(1, ((MIN(OrderData[[#This Row],[Board H]:[Board W]]) &gt;=BoardSize[Min H]) *(MIN(OrderData[[#This Row],[Board H]:[Board W]]) &lt;BoardSize[Max H])),BoardSize[Size],"?",1))</f>
        <v/>
      </c>
      <c r="R49" s="4" t="str">
        <f t="array" aca="true" ref="R49">IF(COUNTA(OrderData[[#This Row],[Box Style]], OrderData[[#This Row],[Height (mm)]:[Depth (mm)]])=0, "",_xlfn.XLOOKUP(1,  (MAX(OrderData[[#This Row],[Board H]:[Board W]]) &gt;= BoardSize[Min W])  *(MAX(OrderData[[#This Row],[Board H]:[Board W]]) &lt; BoardSize[Max W]),  BoardSize[Size],  "?",1 ))</f>
        <v/>
      </c>
      <c r="S4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 s="65" t="str">
        <f t="array" aca="true" ref="T4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 s="39" t="str">
        <f t="array" aca="true" ref="U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 s="35" t="str">
        <f t="array" aca="true" ref="V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 s="66"/>
    </row>
    <row r="50" spans="2:23" customHeight="1">
      <c r="B50" s="64" t="str">
        <f>IF(COUNTA(OrderData[[#This Row],[Box Style]], OrderData[[#This Row],[Height (mm)]:[Depth (mm)]]) = 0, "", IF(ISNUMBER(B49),  B49+1,  1))</f>
        <v/>
      </c>
      <c r="C50" s="41"/>
      <c r="D50" s="41"/>
      <c r="E50" s="9"/>
      <c r="F50" s="25"/>
      <c r="G50" s="42"/>
      <c r="H50" s="42"/>
      <c r="I50" s="42"/>
      <c r="J50" s="42"/>
      <c r="K50" s="28"/>
      <c r="L50" s="25"/>
      <c r="M50" s="25"/>
      <c r="N50" s="4" t="str">
        <f>IF(ISBLANK(OrderData[[#This Row],[Height (mm)]]),"", IF(ISBLANK(OrderData[[#This Row],[Quantity (default 1)]]), 1,OrderData[[#This Row],[Quantity (default 1)]]))</f>
        <v/>
      </c>
      <c r="O50" s="4" t="str">
        <f t="array" aca="true" ref="O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 s="4" t="str">
        <f t="array" aca="true" ref="P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 s="4" t="str">
        <f t="array" aca="true" ref="Q50">IF(COUNTA(OrderData[[#This Row],[Box Style]],OrderData[[#This Row],[Height (mm)]:[Depth (mm)]])=0,"",_xlfn.XLOOKUP(1, ((MIN(OrderData[[#This Row],[Board H]:[Board W]]) &gt;=BoardSize[Min H]) *(MIN(OrderData[[#This Row],[Board H]:[Board W]]) &lt;BoardSize[Max H])),BoardSize[Size],"?",1))</f>
        <v/>
      </c>
      <c r="R50" s="4" t="str">
        <f t="array" aca="true" ref="R50">IF(COUNTA(OrderData[[#This Row],[Box Style]], OrderData[[#This Row],[Height (mm)]:[Depth (mm)]])=0, "",_xlfn.XLOOKUP(1,  (MAX(OrderData[[#This Row],[Board H]:[Board W]]) &gt;= BoardSize[Min W])  *(MAX(OrderData[[#This Row],[Board H]:[Board W]]) &lt; BoardSize[Max W]),  BoardSize[Size],  "?",1 ))</f>
        <v/>
      </c>
      <c r="S5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 s="65" t="str">
        <f t="array" aca="true" ref="T5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 s="39" t="str">
        <f t="array" aca="true" ref="U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 s="35" t="str">
        <f t="array" aca="true" ref="V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 s="66"/>
    </row>
    <row r="51" spans="2:23" customHeight="1">
      <c r="B51" s="64" t="str">
        <f>IF(COUNTA(OrderData[[#This Row],[Box Style]], OrderData[[#This Row],[Height (mm)]:[Depth (mm)]]) = 0, "", IF(ISNUMBER(B50),  B50+1,  1))</f>
        <v/>
      </c>
      <c r="C51" s="41"/>
      <c r="D51" s="41"/>
      <c r="E51" s="9"/>
      <c r="F51" s="25"/>
      <c r="G51" s="42"/>
      <c r="H51" s="42"/>
      <c r="I51" s="42"/>
      <c r="J51" s="42"/>
      <c r="K51" s="28"/>
      <c r="L51" s="25"/>
      <c r="M51" s="25"/>
      <c r="N51" s="4" t="str">
        <f>IF(ISBLANK(OrderData[[#This Row],[Height (mm)]]),"", IF(ISBLANK(OrderData[[#This Row],[Quantity (default 1)]]), 1,OrderData[[#This Row],[Quantity (default 1)]]))</f>
        <v/>
      </c>
      <c r="O51" s="4" t="str">
        <f t="array" aca="true" ref="O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 s="4" t="str">
        <f t="array" aca="true" ref="P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 s="4" t="str">
        <f t="array" aca="true" ref="Q51">IF(COUNTA(OrderData[[#This Row],[Box Style]],OrderData[[#This Row],[Height (mm)]:[Depth (mm)]])=0,"",_xlfn.XLOOKUP(1, ((MIN(OrderData[[#This Row],[Board H]:[Board W]]) &gt;=BoardSize[Min H]) *(MIN(OrderData[[#This Row],[Board H]:[Board W]]) &lt;BoardSize[Max H])),BoardSize[Size],"?",1))</f>
        <v/>
      </c>
      <c r="R51" s="4" t="str">
        <f t="array" aca="true" ref="R51">IF(COUNTA(OrderData[[#This Row],[Box Style]], OrderData[[#This Row],[Height (mm)]:[Depth (mm)]])=0, "",_xlfn.XLOOKUP(1,  (MAX(OrderData[[#This Row],[Board H]:[Board W]]) &gt;= BoardSize[Min W])  *(MAX(OrderData[[#This Row],[Board H]:[Board W]]) &lt; BoardSize[Max W]),  BoardSize[Size],  "?",1 ))</f>
        <v/>
      </c>
      <c r="S5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 s="65" t="str">
        <f t="array" aca="true" ref="T5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 s="39" t="str">
        <f t="array" aca="true" ref="U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 s="35" t="str">
        <f t="array" aca="true" ref="V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 s="66"/>
    </row>
    <row r="52" spans="2:23" customHeight="1">
      <c r="B52" s="64" t="str">
        <f>IF(COUNTA(OrderData[[#This Row],[Box Style]], OrderData[[#This Row],[Height (mm)]:[Depth (mm)]]) = 0, "", IF(ISNUMBER(B51),  B51+1,  1))</f>
        <v/>
      </c>
      <c r="C52" s="41"/>
      <c r="D52" s="41"/>
      <c r="E52" s="9"/>
      <c r="F52" s="25"/>
      <c r="G52" s="42"/>
      <c r="H52" s="42"/>
      <c r="I52" s="42"/>
      <c r="J52" s="42"/>
      <c r="K52" s="28"/>
      <c r="L52" s="25"/>
      <c r="M52" s="25"/>
      <c r="N52" s="4" t="str">
        <f>IF(ISBLANK(OrderData[[#This Row],[Height (mm)]]),"", IF(ISBLANK(OrderData[[#This Row],[Quantity (default 1)]]), 1,OrderData[[#This Row],[Quantity (default 1)]]))</f>
        <v/>
      </c>
      <c r="O52" s="4" t="str">
        <f t="array" aca="true" ref="O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 s="4" t="str">
        <f t="array" aca="true" ref="P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 s="4" t="str">
        <f t="array" aca="true" ref="Q52">IF(COUNTA(OrderData[[#This Row],[Box Style]],OrderData[[#This Row],[Height (mm)]:[Depth (mm)]])=0,"",_xlfn.XLOOKUP(1, ((MIN(OrderData[[#This Row],[Board H]:[Board W]]) &gt;=BoardSize[Min H]) *(MIN(OrderData[[#This Row],[Board H]:[Board W]]) &lt;BoardSize[Max H])),BoardSize[Size],"?",1))</f>
        <v/>
      </c>
      <c r="R52" s="4" t="str">
        <f t="array" aca="true" ref="R52">IF(COUNTA(OrderData[[#This Row],[Box Style]], OrderData[[#This Row],[Height (mm)]:[Depth (mm)]])=0, "",_xlfn.XLOOKUP(1,  (MAX(OrderData[[#This Row],[Board H]:[Board W]]) &gt;= BoardSize[Min W])  *(MAX(OrderData[[#This Row],[Board H]:[Board W]]) &lt; BoardSize[Max W]),  BoardSize[Size],  "?",1 ))</f>
        <v/>
      </c>
      <c r="S5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 s="65" t="str">
        <f t="array" aca="true" ref="T5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 s="39" t="str">
        <f t="array" aca="true" ref="U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 s="35" t="str">
        <f t="array" aca="true" ref="V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 s="66"/>
    </row>
    <row r="53" spans="2:23" customHeight="1">
      <c r="B53" s="64" t="str">
        <f>IF(COUNTA(OrderData[[#This Row],[Box Style]], OrderData[[#This Row],[Height (mm)]:[Depth (mm)]]) = 0, "", IF(ISNUMBER(B52),  B52+1,  1))</f>
        <v/>
      </c>
      <c r="C53" s="41"/>
      <c r="D53" s="41"/>
      <c r="E53" s="9"/>
      <c r="F53" s="25"/>
      <c r="G53" s="42"/>
      <c r="H53" s="42"/>
      <c r="I53" s="42"/>
      <c r="J53" s="42"/>
      <c r="K53" s="28"/>
      <c r="L53" s="25"/>
      <c r="M53" s="25"/>
      <c r="N53" s="4" t="str">
        <f>IF(ISBLANK(OrderData[[#This Row],[Height (mm)]]),"", IF(ISBLANK(OrderData[[#This Row],[Quantity (default 1)]]), 1,OrderData[[#This Row],[Quantity (default 1)]]))</f>
        <v/>
      </c>
      <c r="O53" s="4" t="str">
        <f t="array" aca="true" ref="O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 s="4" t="str">
        <f t="array" aca="true" ref="P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 s="4" t="str">
        <f t="array" aca="true" ref="Q53">IF(COUNTA(OrderData[[#This Row],[Box Style]],OrderData[[#This Row],[Height (mm)]:[Depth (mm)]])=0,"",_xlfn.XLOOKUP(1, ((MIN(OrderData[[#This Row],[Board H]:[Board W]]) &gt;=BoardSize[Min H]) *(MIN(OrderData[[#This Row],[Board H]:[Board W]]) &lt;BoardSize[Max H])),BoardSize[Size],"?",1))</f>
        <v/>
      </c>
      <c r="R53" s="4" t="str">
        <f t="array" aca="true" ref="R53">IF(COUNTA(OrderData[[#This Row],[Box Style]], OrderData[[#This Row],[Height (mm)]:[Depth (mm)]])=0, "",_xlfn.XLOOKUP(1,  (MAX(OrderData[[#This Row],[Board H]:[Board W]]) &gt;= BoardSize[Min W])  *(MAX(OrderData[[#This Row],[Board H]:[Board W]]) &lt; BoardSize[Max W]),  BoardSize[Size],  "?",1 ))</f>
        <v/>
      </c>
      <c r="S5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 s="65" t="str">
        <f t="array" aca="true" ref="T5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 s="39" t="str">
        <f t="array" aca="true" ref="U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 s="35" t="str">
        <f t="array" aca="true" ref="V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 s="66"/>
    </row>
    <row r="54" spans="2:23" customHeight="1">
      <c r="B54" s="64" t="str">
        <f>IF(COUNTA(OrderData[[#This Row],[Box Style]], OrderData[[#This Row],[Height (mm)]:[Depth (mm)]]) = 0, "", IF(ISNUMBER(B53),  B53+1,  1))</f>
        <v/>
      </c>
      <c r="C54" s="41"/>
      <c r="D54" s="41"/>
      <c r="E54" s="9"/>
      <c r="F54" s="25"/>
      <c r="G54" s="42"/>
      <c r="H54" s="42"/>
      <c r="I54" s="42"/>
      <c r="J54" s="42"/>
      <c r="K54" s="28"/>
      <c r="L54" s="25"/>
      <c r="M54" s="25"/>
      <c r="N54" s="4" t="str">
        <f>IF(ISBLANK(OrderData[[#This Row],[Height (mm)]]),"", IF(ISBLANK(OrderData[[#This Row],[Quantity (default 1)]]), 1,OrderData[[#This Row],[Quantity (default 1)]]))</f>
        <v/>
      </c>
      <c r="O54" s="4" t="str">
        <f t="array" aca="true" ref="O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 s="4" t="str">
        <f t="array" aca="true" ref="P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 s="4" t="str">
        <f t="array" aca="true" ref="Q54">IF(COUNTA(OrderData[[#This Row],[Box Style]],OrderData[[#This Row],[Height (mm)]:[Depth (mm)]])=0,"",_xlfn.XLOOKUP(1, ((MIN(OrderData[[#This Row],[Board H]:[Board W]]) &gt;=BoardSize[Min H]) *(MIN(OrderData[[#This Row],[Board H]:[Board W]]) &lt;BoardSize[Max H])),BoardSize[Size],"?",1))</f>
        <v/>
      </c>
      <c r="R54" s="4" t="str">
        <f t="array" aca="true" ref="R54">IF(COUNTA(OrderData[[#This Row],[Box Style]], OrderData[[#This Row],[Height (mm)]:[Depth (mm)]])=0, "",_xlfn.XLOOKUP(1,  (MAX(OrderData[[#This Row],[Board H]:[Board W]]) &gt;= BoardSize[Min W])  *(MAX(OrderData[[#This Row],[Board H]:[Board W]]) &lt; BoardSize[Max W]),  BoardSize[Size],  "?",1 ))</f>
        <v/>
      </c>
      <c r="S5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 s="65" t="str">
        <f t="array" aca="true" ref="T5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 s="39" t="str">
        <f t="array" aca="true" ref="U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 s="35" t="str">
        <f t="array" aca="true" ref="V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 s="66"/>
    </row>
    <row r="55" spans="2:23" customHeight="1">
      <c r="B55" s="64" t="str">
        <f>IF(COUNTA(OrderData[[#This Row],[Box Style]], OrderData[[#This Row],[Height (mm)]:[Depth (mm)]]) = 0, "", IF(ISNUMBER(B54),  B54+1,  1))</f>
        <v/>
      </c>
      <c r="C55" s="41"/>
      <c r="D55" s="41"/>
      <c r="E55" s="9"/>
      <c r="F55" s="25"/>
      <c r="G55" s="42"/>
      <c r="H55" s="42"/>
      <c r="I55" s="42"/>
      <c r="J55" s="42"/>
      <c r="K55" s="28"/>
      <c r="L55" s="25"/>
      <c r="M55" s="25"/>
      <c r="N55" s="4" t="str">
        <f>IF(ISBLANK(OrderData[[#This Row],[Height (mm)]]),"", IF(ISBLANK(OrderData[[#This Row],[Quantity (default 1)]]), 1,OrderData[[#This Row],[Quantity (default 1)]]))</f>
        <v/>
      </c>
      <c r="O55" s="4" t="str">
        <f t="array" aca="true" ref="O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 s="4" t="str">
        <f t="array" aca="true" ref="P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 s="4" t="str">
        <f t="array" aca="true" ref="Q55">IF(COUNTA(OrderData[[#This Row],[Box Style]],OrderData[[#This Row],[Height (mm)]:[Depth (mm)]])=0,"",_xlfn.XLOOKUP(1, ((MIN(OrderData[[#This Row],[Board H]:[Board W]]) &gt;=BoardSize[Min H]) *(MIN(OrderData[[#This Row],[Board H]:[Board W]]) &lt;BoardSize[Max H])),BoardSize[Size],"?",1))</f>
        <v/>
      </c>
      <c r="R55" s="4" t="str">
        <f t="array" aca="true" ref="R55">IF(COUNTA(OrderData[[#This Row],[Box Style]], OrderData[[#This Row],[Height (mm)]:[Depth (mm)]])=0, "",_xlfn.XLOOKUP(1,  (MAX(OrderData[[#This Row],[Board H]:[Board W]]) &gt;= BoardSize[Min W])  *(MAX(OrderData[[#This Row],[Board H]:[Board W]]) &lt; BoardSize[Max W]),  BoardSize[Size],  "?",1 ))</f>
        <v/>
      </c>
      <c r="S5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 s="65" t="str">
        <f t="array" aca="true" ref="T5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 s="39" t="str">
        <f t="array" aca="true" ref="U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 s="35" t="str">
        <f t="array" aca="true" ref="V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 s="66"/>
    </row>
    <row r="56" spans="2:23" customHeight="1">
      <c r="B56" s="64" t="str">
        <f>IF(COUNTA(OrderData[[#This Row],[Box Style]], OrderData[[#This Row],[Height (mm)]:[Depth (mm)]]) = 0, "", IF(ISNUMBER(B55),  B55+1,  1))</f>
        <v/>
      </c>
      <c r="C56" s="41"/>
      <c r="D56" s="41"/>
      <c r="E56" s="9"/>
      <c r="F56" s="25"/>
      <c r="G56" s="42"/>
      <c r="H56" s="42"/>
      <c r="I56" s="42"/>
      <c r="J56" s="42"/>
      <c r="K56" s="28"/>
      <c r="L56" s="25"/>
      <c r="M56" s="25"/>
      <c r="N56" s="4" t="str">
        <f>IF(ISBLANK(OrderData[[#This Row],[Height (mm)]]),"", IF(ISBLANK(OrderData[[#This Row],[Quantity (default 1)]]), 1,OrderData[[#This Row],[Quantity (default 1)]]))</f>
        <v/>
      </c>
      <c r="O56" s="4" t="str">
        <f t="array" aca="true" ref="O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 s="4" t="str">
        <f t="array" aca="true" ref="P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 s="4" t="str">
        <f t="array" aca="true" ref="Q56">IF(COUNTA(OrderData[[#This Row],[Box Style]],OrderData[[#This Row],[Height (mm)]:[Depth (mm)]])=0,"",_xlfn.XLOOKUP(1, ((MIN(OrderData[[#This Row],[Board H]:[Board W]]) &gt;=BoardSize[Min H]) *(MIN(OrderData[[#This Row],[Board H]:[Board W]]) &lt;BoardSize[Max H])),BoardSize[Size],"?",1))</f>
        <v/>
      </c>
      <c r="R56" s="4" t="str">
        <f t="array" aca="true" ref="R56">IF(COUNTA(OrderData[[#This Row],[Box Style]], OrderData[[#This Row],[Height (mm)]:[Depth (mm)]])=0, "",_xlfn.XLOOKUP(1,  (MAX(OrderData[[#This Row],[Board H]:[Board W]]) &gt;= BoardSize[Min W])  *(MAX(OrderData[[#This Row],[Board H]:[Board W]]) &lt; BoardSize[Max W]),  BoardSize[Size],  "?",1 ))</f>
        <v/>
      </c>
      <c r="S5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 s="65" t="str">
        <f t="array" aca="true" ref="T5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 s="39" t="str">
        <f t="array" aca="true" ref="U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 s="35" t="str">
        <f t="array" aca="true" ref="V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 s="66"/>
    </row>
    <row r="57" spans="2:23" customHeight="1">
      <c r="B57" s="64" t="str">
        <f>IF(COUNTA(OrderData[[#This Row],[Box Style]], OrderData[[#This Row],[Height (mm)]:[Depth (mm)]]) = 0, "", IF(ISNUMBER(B56),  B56+1,  1))</f>
        <v/>
      </c>
      <c r="C57" s="41"/>
      <c r="D57" s="41"/>
      <c r="E57" s="9"/>
      <c r="F57" s="25"/>
      <c r="G57" s="42"/>
      <c r="H57" s="42"/>
      <c r="I57" s="42"/>
      <c r="J57" s="42"/>
      <c r="K57" s="28"/>
      <c r="L57" s="25"/>
      <c r="M57" s="25"/>
      <c r="N57" s="4" t="str">
        <f>IF(ISBLANK(OrderData[[#This Row],[Height (mm)]]),"", IF(ISBLANK(OrderData[[#This Row],[Quantity (default 1)]]), 1,OrderData[[#This Row],[Quantity (default 1)]]))</f>
        <v/>
      </c>
      <c r="O57" s="4" t="str">
        <f t="array" aca="true" ref="O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 s="4" t="str">
        <f t="array" aca="true" ref="P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 s="4" t="str">
        <f t="array" aca="true" ref="Q57">IF(COUNTA(OrderData[[#This Row],[Box Style]],OrderData[[#This Row],[Height (mm)]:[Depth (mm)]])=0,"",_xlfn.XLOOKUP(1, ((MIN(OrderData[[#This Row],[Board H]:[Board W]]) &gt;=BoardSize[Min H]) *(MIN(OrderData[[#This Row],[Board H]:[Board W]]) &lt;BoardSize[Max H])),BoardSize[Size],"?",1))</f>
        <v/>
      </c>
      <c r="R57" s="4" t="str">
        <f t="array" aca="true" ref="R57">IF(COUNTA(OrderData[[#This Row],[Box Style]], OrderData[[#This Row],[Height (mm)]:[Depth (mm)]])=0, "",_xlfn.XLOOKUP(1,  (MAX(OrderData[[#This Row],[Board H]:[Board W]]) &gt;= BoardSize[Min W])  *(MAX(OrderData[[#This Row],[Board H]:[Board W]]) &lt; BoardSize[Max W]),  BoardSize[Size],  "?",1 ))</f>
        <v/>
      </c>
      <c r="S5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 s="65" t="str">
        <f t="array" aca="true" ref="T5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 s="39" t="str">
        <f t="array" aca="true" ref="U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 s="35" t="str">
        <f t="array" aca="true" ref="V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 s="66"/>
    </row>
    <row r="58" spans="2:23" customHeight="1">
      <c r="B58" s="64" t="str">
        <f>IF(COUNTA(OrderData[[#This Row],[Box Style]], OrderData[[#This Row],[Height (mm)]:[Depth (mm)]]) = 0, "", IF(ISNUMBER(B57),  B57+1,  1))</f>
        <v/>
      </c>
      <c r="C58" s="41"/>
      <c r="D58" s="41"/>
      <c r="E58" s="9"/>
      <c r="F58" s="25"/>
      <c r="G58" s="42"/>
      <c r="H58" s="42"/>
      <c r="I58" s="42"/>
      <c r="J58" s="42"/>
      <c r="K58" s="28"/>
      <c r="L58" s="25"/>
      <c r="M58" s="25"/>
      <c r="N58" s="4" t="str">
        <f>IF(ISBLANK(OrderData[[#This Row],[Height (mm)]]),"", IF(ISBLANK(OrderData[[#This Row],[Quantity (default 1)]]), 1,OrderData[[#This Row],[Quantity (default 1)]]))</f>
        <v/>
      </c>
      <c r="O58" s="4" t="str">
        <f t="array" aca="true" ref="O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 s="4" t="str">
        <f t="array" aca="true" ref="P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 s="4" t="str">
        <f t="array" aca="true" ref="Q58">IF(COUNTA(OrderData[[#This Row],[Box Style]],OrderData[[#This Row],[Height (mm)]:[Depth (mm)]])=0,"",_xlfn.XLOOKUP(1, ((MIN(OrderData[[#This Row],[Board H]:[Board W]]) &gt;=BoardSize[Min H]) *(MIN(OrderData[[#This Row],[Board H]:[Board W]]) &lt;BoardSize[Max H])),BoardSize[Size],"?",1))</f>
        <v/>
      </c>
      <c r="R58" s="4" t="str">
        <f t="array" aca="true" ref="R58">IF(COUNTA(OrderData[[#This Row],[Box Style]], OrderData[[#This Row],[Height (mm)]:[Depth (mm)]])=0, "",_xlfn.XLOOKUP(1,  (MAX(OrderData[[#This Row],[Board H]:[Board W]]) &gt;= BoardSize[Min W])  *(MAX(OrderData[[#This Row],[Board H]:[Board W]]) &lt; BoardSize[Max W]),  BoardSize[Size],  "?",1 ))</f>
        <v/>
      </c>
      <c r="S5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 s="65" t="str">
        <f t="array" aca="true" ref="T5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 s="39" t="str">
        <f t="array" aca="true" ref="U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 s="35" t="str">
        <f t="array" aca="true" ref="V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 s="66"/>
    </row>
    <row r="59" spans="2:23" customHeight="1">
      <c r="B59" s="64" t="str">
        <f>IF(COUNTA(OrderData[[#This Row],[Box Style]], OrderData[[#This Row],[Height (mm)]:[Depth (mm)]]) = 0, "", IF(ISNUMBER(B58),  B58+1,  1))</f>
        <v/>
      </c>
      <c r="C59" s="41"/>
      <c r="D59" s="41"/>
      <c r="E59" s="9"/>
      <c r="F59" s="25"/>
      <c r="G59" s="42"/>
      <c r="H59" s="42"/>
      <c r="I59" s="42"/>
      <c r="J59" s="42"/>
      <c r="K59" s="28"/>
      <c r="L59" s="25"/>
      <c r="M59" s="25"/>
      <c r="N59" s="4" t="str">
        <f>IF(ISBLANK(OrderData[[#This Row],[Height (mm)]]),"", IF(ISBLANK(OrderData[[#This Row],[Quantity (default 1)]]), 1,OrderData[[#This Row],[Quantity (default 1)]]))</f>
        <v/>
      </c>
      <c r="O59" s="4" t="str">
        <f t="array" aca="true" ref="O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 s="4" t="str">
        <f t="array" aca="true" ref="P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 s="4" t="str">
        <f t="array" aca="true" ref="Q59">IF(COUNTA(OrderData[[#This Row],[Box Style]],OrderData[[#This Row],[Height (mm)]:[Depth (mm)]])=0,"",_xlfn.XLOOKUP(1, ((MIN(OrderData[[#This Row],[Board H]:[Board W]]) &gt;=BoardSize[Min H]) *(MIN(OrderData[[#This Row],[Board H]:[Board W]]) &lt;BoardSize[Max H])),BoardSize[Size],"?",1))</f>
        <v/>
      </c>
      <c r="R59" s="4" t="str">
        <f t="array" aca="true" ref="R59">IF(COUNTA(OrderData[[#This Row],[Box Style]], OrderData[[#This Row],[Height (mm)]:[Depth (mm)]])=0, "",_xlfn.XLOOKUP(1,  (MAX(OrderData[[#This Row],[Board H]:[Board W]]) &gt;= BoardSize[Min W])  *(MAX(OrderData[[#This Row],[Board H]:[Board W]]) &lt; BoardSize[Max W]),  BoardSize[Size],  "?",1 ))</f>
        <v/>
      </c>
      <c r="S5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 s="65" t="str">
        <f t="array" aca="true" ref="T5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 s="39" t="str">
        <f t="array" aca="true" ref="U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 s="35" t="str">
        <f t="array" aca="true" ref="V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 s="66"/>
    </row>
    <row r="60" spans="2:23" customHeight="1">
      <c r="B60" s="64" t="str">
        <f>IF(COUNTA(OrderData[[#This Row],[Box Style]], OrderData[[#This Row],[Height (mm)]:[Depth (mm)]]) = 0, "", IF(ISNUMBER(B59),  B59+1,  1))</f>
        <v/>
      </c>
      <c r="C60" s="41"/>
      <c r="D60" s="41"/>
      <c r="E60" s="9"/>
      <c r="F60" s="25"/>
      <c r="G60" s="42"/>
      <c r="H60" s="42"/>
      <c r="I60" s="42"/>
      <c r="J60" s="42"/>
      <c r="K60" s="28"/>
      <c r="L60" s="25"/>
      <c r="M60" s="25"/>
      <c r="N60" s="4" t="str">
        <f>IF(ISBLANK(OrderData[[#This Row],[Height (mm)]]),"", IF(ISBLANK(OrderData[[#This Row],[Quantity (default 1)]]), 1,OrderData[[#This Row],[Quantity (default 1)]]))</f>
        <v/>
      </c>
      <c r="O60" s="4" t="str">
        <f t="array" aca="true" ref="O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0" s="4" t="str">
        <f t="array" aca="true" ref="P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0" s="4" t="str">
        <f t="array" aca="true" ref="Q60">IF(COUNTA(OrderData[[#This Row],[Box Style]],OrderData[[#This Row],[Height (mm)]:[Depth (mm)]])=0,"",_xlfn.XLOOKUP(1, ((MIN(OrderData[[#This Row],[Board H]:[Board W]]) &gt;=BoardSize[Min H]) *(MIN(OrderData[[#This Row],[Board H]:[Board W]]) &lt;BoardSize[Max H])),BoardSize[Size],"?",1))</f>
        <v/>
      </c>
      <c r="R60" s="4" t="str">
        <f t="array" aca="true" ref="R60">IF(COUNTA(OrderData[[#This Row],[Box Style]], OrderData[[#This Row],[Height (mm)]:[Depth (mm)]])=0, "",_xlfn.XLOOKUP(1,  (MAX(OrderData[[#This Row],[Board H]:[Board W]]) &gt;= BoardSize[Min W])  *(MAX(OrderData[[#This Row],[Board H]:[Board W]]) &lt; BoardSize[Max W]),  BoardSize[Size],  "?",1 ))</f>
        <v/>
      </c>
      <c r="S6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0" s="65" t="str">
        <f t="array" aca="true" ref="T6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0" s="39" t="str">
        <f t="array" aca="true" ref="U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0" s="35" t="str">
        <f t="array" aca="true" ref="V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0" s="66"/>
    </row>
    <row r="61" spans="2:23" customHeight="1">
      <c r="B61" s="64" t="str">
        <f>IF(COUNTA(OrderData[[#This Row],[Box Style]], OrderData[[#This Row],[Height (mm)]:[Depth (mm)]]) = 0, "", IF(ISNUMBER(B60),  B60+1,  1))</f>
        <v/>
      </c>
      <c r="C61" s="41"/>
      <c r="D61" s="41"/>
      <c r="E61" s="9"/>
      <c r="F61" s="25"/>
      <c r="G61" s="42"/>
      <c r="H61" s="42"/>
      <c r="I61" s="42"/>
      <c r="J61" s="42"/>
      <c r="K61" s="28"/>
      <c r="L61" s="25"/>
      <c r="M61" s="25"/>
      <c r="N61" s="4" t="str">
        <f>IF(ISBLANK(OrderData[[#This Row],[Height (mm)]]),"", IF(ISBLANK(OrderData[[#This Row],[Quantity (default 1)]]), 1,OrderData[[#This Row],[Quantity (default 1)]]))</f>
        <v/>
      </c>
      <c r="O61" s="4" t="str">
        <f t="array" aca="true" ref="O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1" s="4" t="str">
        <f t="array" aca="true" ref="P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1" s="4" t="str">
        <f t="array" aca="true" ref="Q61">IF(COUNTA(OrderData[[#This Row],[Box Style]],OrderData[[#This Row],[Height (mm)]:[Depth (mm)]])=0,"",_xlfn.XLOOKUP(1, ((MIN(OrderData[[#This Row],[Board H]:[Board W]]) &gt;=BoardSize[Min H]) *(MIN(OrderData[[#This Row],[Board H]:[Board W]]) &lt;BoardSize[Max H])),BoardSize[Size],"?",1))</f>
        <v/>
      </c>
      <c r="R61" s="4" t="str">
        <f t="array" aca="true" ref="R61">IF(COUNTA(OrderData[[#This Row],[Box Style]], OrderData[[#This Row],[Height (mm)]:[Depth (mm)]])=0, "",_xlfn.XLOOKUP(1,  (MAX(OrderData[[#This Row],[Board H]:[Board W]]) &gt;= BoardSize[Min W])  *(MAX(OrderData[[#This Row],[Board H]:[Board W]]) &lt; BoardSize[Max W]),  BoardSize[Size],  "?",1 ))</f>
        <v/>
      </c>
      <c r="S6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1" s="65" t="str">
        <f t="array" aca="true" ref="T6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1" s="39" t="str">
        <f t="array" aca="true" ref="U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1" s="35" t="str">
        <f t="array" aca="true" ref="V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1" s="66"/>
    </row>
    <row r="62" spans="2:23" customHeight="1">
      <c r="B62" s="64" t="str">
        <f>IF(COUNTA(OrderData[[#This Row],[Box Style]], OrderData[[#This Row],[Height (mm)]:[Depth (mm)]]) = 0, "", IF(ISNUMBER(B61),  B61+1,  1))</f>
        <v/>
      </c>
      <c r="C62" s="41"/>
      <c r="D62" s="41"/>
      <c r="E62" s="9"/>
      <c r="F62" s="25"/>
      <c r="G62" s="42"/>
      <c r="H62" s="42"/>
      <c r="I62" s="42"/>
      <c r="J62" s="42"/>
      <c r="K62" s="28"/>
      <c r="L62" s="25"/>
      <c r="M62" s="25"/>
      <c r="N62" s="4" t="str">
        <f>IF(ISBLANK(OrderData[[#This Row],[Height (mm)]]),"", IF(ISBLANK(OrderData[[#This Row],[Quantity (default 1)]]), 1,OrderData[[#This Row],[Quantity (default 1)]]))</f>
        <v/>
      </c>
      <c r="O62" s="4" t="str">
        <f t="array" aca="true" ref="O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2" s="4" t="str">
        <f t="array" aca="true" ref="P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2" s="4" t="str">
        <f t="array" aca="true" ref="Q62">IF(COUNTA(OrderData[[#This Row],[Box Style]],OrderData[[#This Row],[Height (mm)]:[Depth (mm)]])=0,"",_xlfn.XLOOKUP(1, ((MIN(OrderData[[#This Row],[Board H]:[Board W]]) &gt;=BoardSize[Min H]) *(MIN(OrderData[[#This Row],[Board H]:[Board W]]) &lt;BoardSize[Max H])),BoardSize[Size],"?",1))</f>
        <v/>
      </c>
      <c r="R62" s="4" t="str">
        <f t="array" aca="true" ref="R62">IF(COUNTA(OrderData[[#This Row],[Box Style]], OrderData[[#This Row],[Height (mm)]:[Depth (mm)]])=0, "",_xlfn.XLOOKUP(1,  (MAX(OrderData[[#This Row],[Board H]:[Board W]]) &gt;= BoardSize[Min W])  *(MAX(OrderData[[#This Row],[Board H]:[Board W]]) &lt; BoardSize[Max W]),  BoardSize[Size],  "?",1 ))</f>
        <v/>
      </c>
      <c r="S6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2" s="65" t="str">
        <f t="array" aca="true" ref="T6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2" s="39" t="str">
        <f t="array" aca="true" ref="U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2" s="35" t="str">
        <f t="array" aca="true" ref="V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2" s="66"/>
    </row>
    <row r="63" spans="2:23" customHeight="1">
      <c r="B63" s="64" t="str">
        <f>IF(COUNTA(OrderData[[#This Row],[Box Style]], OrderData[[#This Row],[Height (mm)]:[Depth (mm)]]) = 0, "", IF(ISNUMBER(B62),  B62+1,  1))</f>
        <v/>
      </c>
      <c r="C63" s="41"/>
      <c r="D63" s="41"/>
      <c r="E63" s="9"/>
      <c r="F63" s="25"/>
      <c r="G63" s="42"/>
      <c r="H63" s="42"/>
      <c r="I63" s="42"/>
      <c r="J63" s="42"/>
      <c r="K63" s="28"/>
      <c r="L63" s="25"/>
      <c r="M63" s="25"/>
      <c r="N63" s="4" t="str">
        <f>IF(ISBLANK(OrderData[[#This Row],[Height (mm)]]),"", IF(ISBLANK(OrderData[[#This Row],[Quantity (default 1)]]), 1,OrderData[[#This Row],[Quantity (default 1)]]))</f>
        <v/>
      </c>
      <c r="O63" s="4" t="str">
        <f t="array" aca="true" ref="O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3" s="4" t="str">
        <f t="array" aca="true" ref="P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3" s="4" t="str">
        <f t="array" aca="true" ref="Q63">IF(COUNTA(OrderData[[#This Row],[Box Style]],OrderData[[#This Row],[Height (mm)]:[Depth (mm)]])=0,"",_xlfn.XLOOKUP(1, ((MIN(OrderData[[#This Row],[Board H]:[Board W]]) &gt;=BoardSize[Min H]) *(MIN(OrderData[[#This Row],[Board H]:[Board W]]) &lt;BoardSize[Max H])),BoardSize[Size],"?",1))</f>
        <v/>
      </c>
      <c r="R63" s="4" t="str">
        <f t="array" aca="true" ref="R63">IF(COUNTA(OrderData[[#This Row],[Box Style]], OrderData[[#This Row],[Height (mm)]:[Depth (mm)]])=0, "",_xlfn.XLOOKUP(1,  (MAX(OrderData[[#This Row],[Board H]:[Board W]]) &gt;= BoardSize[Min W])  *(MAX(OrderData[[#This Row],[Board H]:[Board W]]) &lt; BoardSize[Max W]),  BoardSize[Size],  "?",1 ))</f>
        <v/>
      </c>
      <c r="S6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3" s="65" t="str">
        <f t="array" aca="true" ref="T6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3" s="39" t="str">
        <f t="array" aca="true" ref="U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3" s="35" t="str">
        <f t="array" aca="true" ref="V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3" s="66"/>
    </row>
    <row r="64" spans="2:23" customHeight="1">
      <c r="B64" s="64" t="str">
        <f>IF(COUNTA(OrderData[[#This Row],[Box Style]], OrderData[[#This Row],[Height (mm)]:[Depth (mm)]]) = 0, "", IF(ISNUMBER(B63),  B63+1,  1))</f>
        <v/>
      </c>
      <c r="C64" s="41"/>
      <c r="D64" s="41"/>
      <c r="E64" s="9"/>
      <c r="F64" s="25"/>
      <c r="G64" s="42"/>
      <c r="H64" s="42"/>
      <c r="I64" s="42"/>
      <c r="J64" s="42"/>
      <c r="K64" s="28"/>
      <c r="L64" s="25"/>
      <c r="M64" s="25"/>
      <c r="N64" s="4" t="str">
        <f>IF(ISBLANK(OrderData[[#This Row],[Height (mm)]]),"", IF(ISBLANK(OrderData[[#This Row],[Quantity (default 1)]]), 1,OrderData[[#This Row],[Quantity (default 1)]]))</f>
        <v/>
      </c>
      <c r="O64" s="4" t="str">
        <f t="array" aca="true" ref="O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4" s="4" t="str">
        <f t="array" aca="true" ref="P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4" s="4" t="str">
        <f t="array" aca="true" ref="Q64">IF(COUNTA(OrderData[[#This Row],[Box Style]],OrderData[[#This Row],[Height (mm)]:[Depth (mm)]])=0,"",_xlfn.XLOOKUP(1, ((MIN(OrderData[[#This Row],[Board H]:[Board W]]) &gt;=BoardSize[Min H]) *(MIN(OrderData[[#This Row],[Board H]:[Board W]]) &lt;BoardSize[Max H])),BoardSize[Size],"?",1))</f>
        <v/>
      </c>
      <c r="R64" s="4" t="str">
        <f t="array" aca="true" ref="R64">IF(COUNTA(OrderData[[#This Row],[Box Style]], OrderData[[#This Row],[Height (mm)]:[Depth (mm)]])=0, "",_xlfn.XLOOKUP(1,  (MAX(OrderData[[#This Row],[Board H]:[Board W]]) &gt;= BoardSize[Min W])  *(MAX(OrderData[[#This Row],[Board H]:[Board W]]) &lt; BoardSize[Max W]),  BoardSize[Size],  "?",1 ))</f>
        <v/>
      </c>
      <c r="S6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4" s="65" t="str">
        <f t="array" aca="true" ref="T6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4" s="39" t="str">
        <f t="array" aca="true" ref="U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4" s="35" t="str">
        <f t="array" aca="true" ref="V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4" s="66"/>
    </row>
    <row r="65" spans="2:23" customHeight="1">
      <c r="B65" s="64" t="str">
        <f>IF(COUNTA(OrderData[[#This Row],[Box Style]], OrderData[[#This Row],[Height (mm)]:[Depth (mm)]]) = 0, "", IF(ISNUMBER(B64),  B64+1,  1))</f>
        <v/>
      </c>
      <c r="C65" s="41"/>
      <c r="D65" s="41"/>
      <c r="E65" s="9"/>
      <c r="F65" s="25"/>
      <c r="G65" s="42"/>
      <c r="H65" s="42"/>
      <c r="I65" s="42"/>
      <c r="J65" s="42"/>
      <c r="K65" s="28"/>
      <c r="L65" s="25"/>
      <c r="M65" s="25"/>
      <c r="N65" s="4" t="str">
        <f>IF(ISBLANK(OrderData[[#This Row],[Height (mm)]]),"", IF(ISBLANK(OrderData[[#This Row],[Quantity (default 1)]]), 1,OrderData[[#This Row],[Quantity (default 1)]]))</f>
        <v/>
      </c>
      <c r="O65" s="4" t="str">
        <f t="array" aca="true" ref="O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5" s="4" t="str">
        <f t="array" aca="true" ref="P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5" s="4" t="str">
        <f t="array" aca="true" ref="Q65">IF(COUNTA(OrderData[[#This Row],[Box Style]],OrderData[[#This Row],[Height (mm)]:[Depth (mm)]])=0,"",_xlfn.XLOOKUP(1, ((MIN(OrderData[[#This Row],[Board H]:[Board W]]) &gt;=BoardSize[Min H]) *(MIN(OrderData[[#This Row],[Board H]:[Board W]]) &lt;BoardSize[Max H])),BoardSize[Size],"?",1))</f>
        <v/>
      </c>
      <c r="R65" s="4" t="str">
        <f t="array" aca="true" ref="R65">IF(COUNTA(OrderData[[#This Row],[Box Style]], OrderData[[#This Row],[Height (mm)]:[Depth (mm)]])=0, "",_xlfn.XLOOKUP(1,  (MAX(OrderData[[#This Row],[Board H]:[Board W]]) &gt;= BoardSize[Min W])  *(MAX(OrderData[[#This Row],[Board H]:[Board W]]) &lt; BoardSize[Max W]),  BoardSize[Size],  "?",1 ))</f>
        <v/>
      </c>
      <c r="S6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5" s="65" t="str">
        <f t="array" aca="true" ref="T6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5" s="39" t="str">
        <f t="array" aca="true" ref="U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5" s="35" t="str">
        <f t="array" aca="true" ref="V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5" s="66"/>
    </row>
    <row r="66" spans="2:23" customHeight="1">
      <c r="B66" s="64" t="str">
        <f>IF(COUNTA(OrderData[[#This Row],[Box Style]], OrderData[[#This Row],[Height (mm)]:[Depth (mm)]]) = 0, "", IF(ISNUMBER(B65),  B65+1,  1))</f>
        <v/>
      </c>
      <c r="C66" s="41"/>
      <c r="D66" s="41"/>
      <c r="E66" s="9"/>
      <c r="F66" s="25"/>
      <c r="G66" s="42"/>
      <c r="H66" s="42"/>
      <c r="I66" s="42"/>
      <c r="J66" s="42"/>
      <c r="K66" s="28"/>
      <c r="L66" s="25"/>
      <c r="M66" s="25"/>
      <c r="N66" s="4" t="str">
        <f>IF(ISBLANK(OrderData[[#This Row],[Height (mm)]]),"", IF(ISBLANK(OrderData[[#This Row],[Quantity (default 1)]]), 1,OrderData[[#This Row],[Quantity (default 1)]]))</f>
        <v/>
      </c>
      <c r="O66" s="4" t="str">
        <f t="array" aca="true" ref="O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6" s="4" t="str">
        <f t="array" aca="true" ref="P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6" s="4" t="str">
        <f t="array" aca="true" ref="Q66">IF(COUNTA(OrderData[[#This Row],[Box Style]],OrderData[[#This Row],[Height (mm)]:[Depth (mm)]])=0,"",_xlfn.XLOOKUP(1, ((MIN(OrderData[[#This Row],[Board H]:[Board W]]) &gt;=BoardSize[Min H]) *(MIN(OrderData[[#This Row],[Board H]:[Board W]]) &lt;BoardSize[Max H])),BoardSize[Size],"?",1))</f>
        <v/>
      </c>
      <c r="R66" s="4" t="str">
        <f t="array" aca="true" ref="R66">IF(COUNTA(OrderData[[#This Row],[Box Style]], OrderData[[#This Row],[Height (mm)]:[Depth (mm)]])=0, "",_xlfn.XLOOKUP(1,  (MAX(OrderData[[#This Row],[Board H]:[Board W]]) &gt;= BoardSize[Min W])  *(MAX(OrderData[[#This Row],[Board H]:[Board W]]) &lt; BoardSize[Max W]),  BoardSize[Size],  "?",1 ))</f>
        <v/>
      </c>
      <c r="S6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6" s="65" t="str">
        <f t="array" aca="true" ref="T6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6" s="39" t="str">
        <f t="array" aca="true" ref="U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6" s="35" t="str">
        <f t="array" aca="true" ref="V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6" s="66"/>
    </row>
    <row r="67" spans="2:23" customHeight="1">
      <c r="B67" s="64" t="str">
        <f>IF(COUNTA(OrderData[[#This Row],[Box Style]], OrderData[[#This Row],[Height (mm)]:[Depth (mm)]]) = 0, "", IF(ISNUMBER(B66),  B66+1,  1))</f>
        <v/>
      </c>
      <c r="C67" s="41"/>
      <c r="D67" s="41"/>
      <c r="E67" s="9"/>
      <c r="F67" s="25"/>
      <c r="G67" s="42"/>
      <c r="H67" s="42"/>
      <c r="I67" s="42"/>
      <c r="J67" s="42"/>
      <c r="K67" s="28"/>
      <c r="L67" s="25"/>
      <c r="M67" s="25"/>
      <c r="N67" s="4" t="str">
        <f>IF(ISBLANK(OrderData[[#This Row],[Height (mm)]]),"", IF(ISBLANK(OrderData[[#This Row],[Quantity (default 1)]]), 1,OrderData[[#This Row],[Quantity (default 1)]]))</f>
        <v/>
      </c>
      <c r="O67" s="4" t="str">
        <f t="array" aca="true" ref="O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7" s="4" t="str">
        <f t="array" aca="true" ref="P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7" s="4" t="str">
        <f t="array" aca="true" ref="Q67">IF(COUNTA(OrderData[[#This Row],[Box Style]],OrderData[[#This Row],[Height (mm)]:[Depth (mm)]])=0,"",_xlfn.XLOOKUP(1, ((MIN(OrderData[[#This Row],[Board H]:[Board W]]) &gt;=BoardSize[Min H]) *(MIN(OrderData[[#This Row],[Board H]:[Board W]]) &lt;BoardSize[Max H])),BoardSize[Size],"?",1))</f>
        <v/>
      </c>
      <c r="R67" s="4" t="str">
        <f t="array" aca="true" ref="R67">IF(COUNTA(OrderData[[#This Row],[Box Style]], OrderData[[#This Row],[Height (mm)]:[Depth (mm)]])=0, "",_xlfn.XLOOKUP(1,  (MAX(OrderData[[#This Row],[Board H]:[Board W]]) &gt;= BoardSize[Min W])  *(MAX(OrderData[[#This Row],[Board H]:[Board W]]) &lt; BoardSize[Max W]),  BoardSize[Size],  "?",1 ))</f>
        <v/>
      </c>
      <c r="S6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7" s="65" t="str">
        <f t="array" aca="true" ref="T6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7" s="39" t="str">
        <f t="array" aca="true" ref="U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7" s="35" t="str">
        <f t="array" aca="true" ref="V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7" s="66"/>
    </row>
    <row r="68" spans="2:23" customHeight="1">
      <c r="B68" s="64" t="str">
        <f>IF(COUNTA(OrderData[[#This Row],[Box Style]], OrderData[[#This Row],[Height (mm)]:[Depth (mm)]]) = 0, "", IF(ISNUMBER(B67),  B67+1,  1))</f>
        <v/>
      </c>
      <c r="C68" s="41"/>
      <c r="D68" s="41"/>
      <c r="E68" s="9"/>
      <c r="F68" s="25"/>
      <c r="G68" s="42"/>
      <c r="H68" s="42"/>
      <c r="I68" s="42"/>
      <c r="J68" s="42"/>
      <c r="K68" s="28"/>
      <c r="L68" s="25"/>
      <c r="M68" s="25"/>
      <c r="N68" s="4" t="str">
        <f>IF(ISBLANK(OrderData[[#This Row],[Height (mm)]]),"", IF(ISBLANK(OrderData[[#This Row],[Quantity (default 1)]]), 1,OrderData[[#This Row],[Quantity (default 1)]]))</f>
        <v/>
      </c>
      <c r="O68" s="4" t="str">
        <f t="array" aca="true" ref="O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8" s="4" t="str">
        <f t="array" aca="true" ref="P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8" s="4" t="str">
        <f t="array" aca="true" ref="Q68">IF(COUNTA(OrderData[[#This Row],[Box Style]],OrderData[[#This Row],[Height (mm)]:[Depth (mm)]])=0,"",_xlfn.XLOOKUP(1, ((MIN(OrderData[[#This Row],[Board H]:[Board W]]) &gt;=BoardSize[Min H]) *(MIN(OrderData[[#This Row],[Board H]:[Board W]]) &lt;BoardSize[Max H])),BoardSize[Size],"?",1))</f>
        <v/>
      </c>
      <c r="R68" s="4" t="str">
        <f t="array" aca="true" ref="R68">IF(COUNTA(OrderData[[#This Row],[Box Style]], OrderData[[#This Row],[Height (mm)]:[Depth (mm)]])=0, "",_xlfn.XLOOKUP(1,  (MAX(OrderData[[#This Row],[Board H]:[Board W]]) &gt;= BoardSize[Min W])  *(MAX(OrderData[[#This Row],[Board H]:[Board W]]) &lt; BoardSize[Max W]),  BoardSize[Size],  "?",1 ))</f>
        <v/>
      </c>
      <c r="S6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8" s="65" t="str">
        <f t="array" aca="true" ref="T6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8" s="39" t="str">
        <f t="array" aca="true" ref="U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8" s="35" t="str">
        <f t="array" aca="true" ref="V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8" s="66"/>
    </row>
    <row r="69" spans="2:23" customHeight="1">
      <c r="B69" s="64" t="str">
        <f>IF(COUNTA(OrderData[[#This Row],[Box Style]], OrderData[[#This Row],[Height (mm)]:[Depth (mm)]]) = 0, "", IF(ISNUMBER(B68),  B68+1,  1))</f>
        <v/>
      </c>
      <c r="C69" s="41"/>
      <c r="D69" s="41"/>
      <c r="E69" s="9"/>
      <c r="F69" s="25"/>
      <c r="G69" s="42"/>
      <c r="H69" s="42"/>
      <c r="I69" s="42"/>
      <c r="J69" s="42"/>
      <c r="K69" s="28"/>
      <c r="L69" s="25"/>
      <c r="M69" s="25"/>
      <c r="N69" s="4" t="str">
        <f>IF(ISBLANK(OrderData[[#This Row],[Height (mm)]]),"", IF(ISBLANK(OrderData[[#This Row],[Quantity (default 1)]]), 1,OrderData[[#This Row],[Quantity (default 1)]]))</f>
        <v/>
      </c>
      <c r="O69" s="4" t="str">
        <f t="array" aca="true" ref="O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9" s="4" t="str">
        <f t="array" aca="true" ref="P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9" s="4" t="str">
        <f t="array" aca="true" ref="Q69">IF(COUNTA(OrderData[[#This Row],[Box Style]],OrderData[[#This Row],[Height (mm)]:[Depth (mm)]])=0,"",_xlfn.XLOOKUP(1, ((MIN(OrderData[[#This Row],[Board H]:[Board W]]) &gt;=BoardSize[Min H]) *(MIN(OrderData[[#This Row],[Board H]:[Board W]]) &lt;BoardSize[Max H])),BoardSize[Size],"?",1))</f>
        <v/>
      </c>
      <c r="R69" s="4" t="str">
        <f t="array" aca="true" ref="R69">IF(COUNTA(OrderData[[#This Row],[Box Style]], OrderData[[#This Row],[Height (mm)]:[Depth (mm)]])=0, "",_xlfn.XLOOKUP(1,  (MAX(OrderData[[#This Row],[Board H]:[Board W]]) &gt;= BoardSize[Min W])  *(MAX(OrderData[[#This Row],[Board H]:[Board W]]) &lt; BoardSize[Max W]),  BoardSize[Size],  "?",1 ))</f>
        <v/>
      </c>
      <c r="S6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9" s="65" t="str">
        <f t="array" aca="true" ref="T6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9" s="39" t="str">
        <f t="array" aca="true" ref="U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9" s="35" t="str">
        <f t="array" aca="true" ref="V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9" s="66"/>
    </row>
    <row r="70" spans="2:23" customHeight="1">
      <c r="B70" s="64" t="str">
        <f>IF(COUNTA(OrderData[[#This Row],[Box Style]], OrderData[[#This Row],[Height (mm)]:[Depth (mm)]]) = 0, "", IF(ISNUMBER(B69),  B69+1,  1))</f>
        <v/>
      </c>
      <c r="C70" s="41"/>
      <c r="D70" s="41"/>
      <c r="E70" s="9"/>
      <c r="F70" s="25"/>
      <c r="G70" s="42"/>
      <c r="H70" s="42"/>
      <c r="I70" s="42"/>
      <c r="J70" s="42"/>
      <c r="K70" s="28"/>
      <c r="L70" s="25"/>
      <c r="M70" s="25"/>
      <c r="N70" s="4" t="str">
        <f>IF(ISBLANK(OrderData[[#This Row],[Height (mm)]]),"", IF(ISBLANK(OrderData[[#This Row],[Quantity (default 1)]]), 1,OrderData[[#This Row],[Quantity (default 1)]]))</f>
        <v/>
      </c>
      <c r="O70" s="4" t="str">
        <f t="array" aca="true" ref="O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0" s="4" t="str">
        <f t="array" aca="true" ref="P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0" s="4" t="str">
        <f t="array" aca="true" ref="Q70">IF(COUNTA(OrderData[[#This Row],[Box Style]],OrderData[[#This Row],[Height (mm)]:[Depth (mm)]])=0,"",_xlfn.XLOOKUP(1, ((MIN(OrderData[[#This Row],[Board H]:[Board W]]) &gt;=BoardSize[Min H]) *(MIN(OrderData[[#This Row],[Board H]:[Board W]]) &lt;BoardSize[Max H])),BoardSize[Size],"?",1))</f>
        <v/>
      </c>
      <c r="R70" s="4" t="str">
        <f t="array" aca="true" ref="R70">IF(COUNTA(OrderData[[#This Row],[Box Style]], OrderData[[#This Row],[Height (mm)]:[Depth (mm)]])=0, "",_xlfn.XLOOKUP(1,  (MAX(OrderData[[#This Row],[Board H]:[Board W]]) &gt;= BoardSize[Min W])  *(MAX(OrderData[[#This Row],[Board H]:[Board W]]) &lt; BoardSize[Max W]),  BoardSize[Size],  "?",1 ))</f>
        <v/>
      </c>
      <c r="S7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0" s="65" t="str">
        <f t="array" aca="true" ref="T7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0" s="39" t="str">
        <f t="array" aca="true" ref="U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0" s="35" t="str">
        <f t="array" aca="true" ref="V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0" s="66"/>
    </row>
    <row r="71" spans="2:23" customHeight="1">
      <c r="B71" s="64" t="str">
        <f>IF(COUNTA(OrderData[[#This Row],[Box Style]], OrderData[[#This Row],[Height (mm)]:[Depth (mm)]]) = 0, "", IF(ISNUMBER(B70),  B70+1,  1))</f>
        <v/>
      </c>
      <c r="C71" s="41"/>
      <c r="D71" s="41"/>
      <c r="E71" s="9"/>
      <c r="F71" s="25"/>
      <c r="G71" s="42"/>
      <c r="H71" s="42"/>
      <c r="I71" s="42"/>
      <c r="J71" s="42"/>
      <c r="K71" s="28"/>
      <c r="L71" s="25"/>
      <c r="M71" s="25"/>
      <c r="N71" s="4" t="str">
        <f>IF(ISBLANK(OrderData[[#This Row],[Height (mm)]]),"", IF(ISBLANK(OrderData[[#This Row],[Quantity (default 1)]]), 1,OrderData[[#This Row],[Quantity (default 1)]]))</f>
        <v/>
      </c>
      <c r="O71" s="4" t="str">
        <f t="array" aca="true" ref="O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1" s="4" t="str">
        <f t="array" aca="true" ref="P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1" s="4" t="str">
        <f t="array" aca="true" ref="Q71">IF(COUNTA(OrderData[[#This Row],[Box Style]],OrderData[[#This Row],[Height (mm)]:[Depth (mm)]])=0,"",_xlfn.XLOOKUP(1, ((MIN(OrderData[[#This Row],[Board H]:[Board W]]) &gt;=BoardSize[Min H]) *(MIN(OrderData[[#This Row],[Board H]:[Board W]]) &lt;BoardSize[Max H])),BoardSize[Size],"?",1))</f>
        <v/>
      </c>
      <c r="R71" s="4" t="str">
        <f t="array" aca="true" ref="R71">IF(COUNTA(OrderData[[#This Row],[Box Style]], OrderData[[#This Row],[Height (mm)]:[Depth (mm)]])=0, "",_xlfn.XLOOKUP(1,  (MAX(OrderData[[#This Row],[Board H]:[Board W]]) &gt;= BoardSize[Min W])  *(MAX(OrderData[[#This Row],[Board H]:[Board W]]) &lt; BoardSize[Max W]),  BoardSize[Size],  "?",1 ))</f>
        <v/>
      </c>
      <c r="S7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1" s="65" t="str">
        <f t="array" aca="true" ref="T7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1" s="39" t="str">
        <f t="array" aca="true" ref="U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1" s="35" t="str">
        <f t="array" aca="true" ref="V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1" s="66"/>
    </row>
    <row r="72" spans="2:23" customHeight="1">
      <c r="B72" s="64" t="str">
        <f>IF(COUNTA(OrderData[[#This Row],[Box Style]], OrderData[[#This Row],[Height (mm)]:[Depth (mm)]]) = 0, "", IF(ISNUMBER(B71),  B71+1,  1))</f>
        <v/>
      </c>
      <c r="C72" s="41"/>
      <c r="D72" s="41"/>
      <c r="E72" s="9"/>
      <c r="F72" s="25"/>
      <c r="G72" s="42"/>
      <c r="H72" s="42"/>
      <c r="I72" s="42"/>
      <c r="J72" s="42"/>
      <c r="K72" s="28"/>
      <c r="L72" s="25"/>
      <c r="M72" s="25"/>
      <c r="N72" s="4" t="str">
        <f>IF(ISBLANK(OrderData[[#This Row],[Height (mm)]]),"", IF(ISBLANK(OrderData[[#This Row],[Quantity (default 1)]]), 1,OrderData[[#This Row],[Quantity (default 1)]]))</f>
        <v/>
      </c>
      <c r="O72" s="4" t="str">
        <f t="array" aca="true" ref="O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2" s="4" t="str">
        <f t="array" aca="true" ref="P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2" s="4" t="str">
        <f t="array" aca="true" ref="Q72">IF(COUNTA(OrderData[[#This Row],[Box Style]],OrderData[[#This Row],[Height (mm)]:[Depth (mm)]])=0,"",_xlfn.XLOOKUP(1, ((MIN(OrderData[[#This Row],[Board H]:[Board W]]) &gt;=BoardSize[Min H]) *(MIN(OrderData[[#This Row],[Board H]:[Board W]]) &lt;BoardSize[Max H])),BoardSize[Size],"?",1))</f>
        <v/>
      </c>
      <c r="R72" s="4" t="str">
        <f t="array" aca="true" ref="R72">IF(COUNTA(OrderData[[#This Row],[Box Style]], OrderData[[#This Row],[Height (mm)]:[Depth (mm)]])=0, "",_xlfn.XLOOKUP(1,  (MAX(OrderData[[#This Row],[Board H]:[Board W]]) &gt;= BoardSize[Min W])  *(MAX(OrderData[[#This Row],[Board H]:[Board W]]) &lt; BoardSize[Max W]),  BoardSize[Size],  "?",1 ))</f>
        <v/>
      </c>
      <c r="S7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2" s="65" t="str">
        <f t="array" aca="true" ref="T7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2" s="39" t="str">
        <f t="array" aca="true" ref="U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2" s="35" t="str">
        <f t="array" aca="true" ref="V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2" s="66"/>
    </row>
    <row r="73" spans="2:23" customHeight="1">
      <c r="B73" s="64" t="str">
        <f>IF(COUNTA(OrderData[[#This Row],[Box Style]], OrderData[[#This Row],[Height (mm)]:[Depth (mm)]]) = 0, "", IF(ISNUMBER(B72),  B72+1,  1))</f>
        <v/>
      </c>
      <c r="C73" s="41"/>
      <c r="D73" s="41"/>
      <c r="E73" s="9"/>
      <c r="F73" s="25"/>
      <c r="G73" s="42"/>
      <c r="H73" s="42"/>
      <c r="I73" s="42"/>
      <c r="J73" s="42"/>
      <c r="K73" s="28"/>
      <c r="L73" s="25"/>
      <c r="M73" s="25"/>
      <c r="N73" s="4" t="str">
        <f>IF(ISBLANK(OrderData[[#This Row],[Height (mm)]]),"", IF(ISBLANK(OrderData[[#This Row],[Quantity (default 1)]]), 1,OrderData[[#This Row],[Quantity (default 1)]]))</f>
        <v/>
      </c>
      <c r="O73" s="4" t="str">
        <f t="array" aca="true" ref="O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3" s="4" t="str">
        <f t="array" aca="true" ref="P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3" s="4" t="str">
        <f t="array" aca="true" ref="Q73">IF(COUNTA(OrderData[[#This Row],[Box Style]],OrderData[[#This Row],[Height (mm)]:[Depth (mm)]])=0,"",_xlfn.XLOOKUP(1, ((MIN(OrderData[[#This Row],[Board H]:[Board W]]) &gt;=BoardSize[Min H]) *(MIN(OrderData[[#This Row],[Board H]:[Board W]]) &lt;BoardSize[Max H])),BoardSize[Size],"?",1))</f>
        <v/>
      </c>
      <c r="R73" s="4" t="str">
        <f t="array" aca="true" ref="R73">IF(COUNTA(OrderData[[#This Row],[Box Style]], OrderData[[#This Row],[Height (mm)]:[Depth (mm)]])=0, "",_xlfn.XLOOKUP(1,  (MAX(OrderData[[#This Row],[Board H]:[Board W]]) &gt;= BoardSize[Min W])  *(MAX(OrderData[[#This Row],[Board H]:[Board W]]) &lt; BoardSize[Max W]),  BoardSize[Size],  "?",1 ))</f>
        <v/>
      </c>
      <c r="S7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3" s="65" t="str">
        <f t="array" aca="true" ref="T7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3" s="39" t="str">
        <f t="array" aca="true" ref="U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3" s="35" t="str">
        <f t="array" aca="true" ref="V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3" s="66"/>
    </row>
    <row r="74" spans="2:23" customHeight="1">
      <c r="B74" s="64" t="str">
        <f>IF(COUNTA(OrderData[[#This Row],[Box Style]], OrderData[[#This Row],[Height (mm)]:[Depth (mm)]]) = 0, "", IF(ISNUMBER(B73),  B73+1,  1))</f>
        <v/>
      </c>
      <c r="C74" s="41"/>
      <c r="D74" s="41"/>
      <c r="E74" s="9"/>
      <c r="F74" s="25"/>
      <c r="G74" s="42"/>
      <c r="H74" s="42"/>
      <c r="I74" s="42"/>
      <c r="J74" s="42"/>
      <c r="K74" s="28"/>
      <c r="L74" s="25"/>
      <c r="M74" s="25"/>
      <c r="N74" s="4" t="str">
        <f>IF(ISBLANK(OrderData[[#This Row],[Height (mm)]]),"", IF(ISBLANK(OrderData[[#This Row],[Quantity (default 1)]]), 1,OrderData[[#This Row],[Quantity (default 1)]]))</f>
        <v/>
      </c>
      <c r="O74" s="4" t="str">
        <f t="array" aca="true" ref="O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4" s="4" t="str">
        <f t="array" aca="true" ref="P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4" s="4" t="str">
        <f t="array" aca="true" ref="Q74">IF(COUNTA(OrderData[[#This Row],[Box Style]],OrderData[[#This Row],[Height (mm)]:[Depth (mm)]])=0,"",_xlfn.XLOOKUP(1, ((MIN(OrderData[[#This Row],[Board H]:[Board W]]) &gt;=BoardSize[Min H]) *(MIN(OrderData[[#This Row],[Board H]:[Board W]]) &lt;BoardSize[Max H])),BoardSize[Size],"?",1))</f>
        <v/>
      </c>
      <c r="R74" s="4" t="str">
        <f t="array" aca="true" ref="R74">IF(COUNTA(OrderData[[#This Row],[Box Style]], OrderData[[#This Row],[Height (mm)]:[Depth (mm)]])=0, "",_xlfn.XLOOKUP(1,  (MAX(OrderData[[#This Row],[Board H]:[Board W]]) &gt;= BoardSize[Min W])  *(MAX(OrderData[[#This Row],[Board H]:[Board W]]) &lt; BoardSize[Max W]),  BoardSize[Size],  "?",1 ))</f>
        <v/>
      </c>
      <c r="S7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4" s="65" t="str">
        <f t="array" aca="true" ref="T7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4" s="39" t="str">
        <f t="array" aca="true" ref="U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4" s="35" t="str">
        <f t="array" aca="true" ref="V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4" s="66"/>
    </row>
    <row r="75" spans="2:23" customHeight="1">
      <c r="B75" s="64" t="str">
        <f>IF(COUNTA(OrderData[[#This Row],[Box Style]], OrderData[[#This Row],[Height (mm)]:[Depth (mm)]]) = 0, "", IF(ISNUMBER(B74),  B74+1,  1))</f>
        <v/>
      </c>
      <c r="C75" s="41"/>
      <c r="D75" s="41"/>
      <c r="E75" s="9"/>
      <c r="F75" s="25"/>
      <c r="G75" s="42"/>
      <c r="H75" s="42"/>
      <c r="I75" s="42"/>
      <c r="J75" s="42"/>
      <c r="K75" s="28"/>
      <c r="L75" s="25"/>
      <c r="M75" s="25"/>
      <c r="N75" s="4" t="str">
        <f>IF(ISBLANK(OrderData[[#This Row],[Height (mm)]]),"", IF(ISBLANK(OrderData[[#This Row],[Quantity (default 1)]]), 1,OrderData[[#This Row],[Quantity (default 1)]]))</f>
        <v/>
      </c>
      <c r="O75" s="4" t="str">
        <f t="array" aca="true" ref="O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5" s="4" t="str">
        <f t="array" aca="true" ref="P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5" s="4" t="str">
        <f t="array" aca="true" ref="Q75">IF(COUNTA(OrderData[[#This Row],[Box Style]],OrderData[[#This Row],[Height (mm)]:[Depth (mm)]])=0,"",_xlfn.XLOOKUP(1, ((MIN(OrderData[[#This Row],[Board H]:[Board W]]) &gt;=BoardSize[Min H]) *(MIN(OrderData[[#This Row],[Board H]:[Board W]]) &lt;BoardSize[Max H])),BoardSize[Size],"?",1))</f>
        <v/>
      </c>
      <c r="R75" s="4" t="str">
        <f t="array" aca="true" ref="R75">IF(COUNTA(OrderData[[#This Row],[Box Style]], OrderData[[#This Row],[Height (mm)]:[Depth (mm)]])=0, "",_xlfn.XLOOKUP(1,  (MAX(OrderData[[#This Row],[Board H]:[Board W]]) &gt;= BoardSize[Min W])  *(MAX(OrderData[[#This Row],[Board H]:[Board W]]) &lt; BoardSize[Max W]),  BoardSize[Size],  "?",1 ))</f>
        <v/>
      </c>
      <c r="S7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5" s="65" t="str">
        <f t="array" aca="true" ref="T7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5" s="39" t="str">
        <f t="array" aca="true" ref="U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5" s="35" t="str">
        <f t="array" aca="true" ref="V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5" s="66"/>
    </row>
    <row r="76" spans="2:23" customHeight="1">
      <c r="B76" s="64" t="str">
        <f>IF(COUNTA(OrderData[[#This Row],[Box Style]], OrderData[[#This Row],[Height (mm)]:[Depth (mm)]]) = 0, "", IF(ISNUMBER(B75),  B75+1,  1))</f>
        <v/>
      </c>
      <c r="C76" s="41"/>
      <c r="D76" s="41"/>
      <c r="E76" s="9"/>
      <c r="F76" s="25"/>
      <c r="G76" s="42"/>
      <c r="H76" s="42"/>
      <c r="I76" s="42"/>
      <c r="J76" s="42"/>
      <c r="K76" s="28"/>
      <c r="L76" s="25"/>
      <c r="M76" s="25"/>
      <c r="N76" s="4" t="str">
        <f>IF(ISBLANK(OrderData[[#This Row],[Height (mm)]]),"", IF(ISBLANK(OrderData[[#This Row],[Quantity (default 1)]]), 1,OrderData[[#This Row],[Quantity (default 1)]]))</f>
        <v/>
      </c>
      <c r="O76" s="4" t="str">
        <f t="array" aca="true" ref="O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6" s="4" t="str">
        <f t="array" aca="true" ref="P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6" s="4" t="str">
        <f t="array" aca="true" ref="Q76">IF(COUNTA(OrderData[[#This Row],[Box Style]],OrderData[[#This Row],[Height (mm)]:[Depth (mm)]])=0,"",_xlfn.XLOOKUP(1, ((MIN(OrderData[[#This Row],[Board H]:[Board W]]) &gt;=BoardSize[Min H]) *(MIN(OrderData[[#This Row],[Board H]:[Board W]]) &lt;BoardSize[Max H])),BoardSize[Size],"?",1))</f>
        <v/>
      </c>
      <c r="R76" s="4" t="str">
        <f t="array" aca="true" ref="R76">IF(COUNTA(OrderData[[#This Row],[Box Style]], OrderData[[#This Row],[Height (mm)]:[Depth (mm)]])=0, "",_xlfn.XLOOKUP(1,  (MAX(OrderData[[#This Row],[Board H]:[Board W]]) &gt;= BoardSize[Min W])  *(MAX(OrderData[[#This Row],[Board H]:[Board W]]) &lt; BoardSize[Max W]),  BoardSize[Size],  "?",1 ))</f>
        <v/>
      </c>
      <c r="S7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6" s="65" t="str">
        <f t="array" aca="true" ref="T7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6" s="39" t="str">
        <f t="array" aca="true" ref="U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6" s="35" t="str">
        <f t="array" aca="true" ref="V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6" s="66"/>
    </row>
    <row r="77" spans="2:23" customHeight="1">
      <c r="B77" s="64" t="str">
        <f>IF(COUNTA(OrderData[[#This Row],[Box Style]], OrderData[[#This Row],[Height (mm)]:[Depth (mm)]]) = 0, "", IF(ISNUMBER(B76),  B76+1,  1))</f>
        <v/>
      </c>
      <c r="C77" s="41"/>
      <c r="D77" s="41"/>
      <c r="E77" s="9"/>
      <c r="F77" s="25"/>
      <c r="G77" s="42"/>
      <c r="H77" s="42"/>
      <c r="I77" s="42"/>
      <c r="J77" s="42"/>
      <c r="K77" s="28"/>
      <c r="L77" s="25"/>
      <c r="M77" s="25"/>
      <c r="N77" s="4" t="str">
        <f>IF(ISBLANK(OrderData[[#This Row],[Height (mm)]]),"", IF(ISBLANK(OrderData[[#This Row],[Quantity (default 1)]]), 1,OrderData[[#This Row],[Quantity (default 1)]]))</f>
        <v/>
      </c>
      <c r="O77" s="4" t="str">
        <f t="array" aca="true" ref="O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7" s="4" t="str">
        <f t="array" aca="true" ref="P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7" s="4" t="str">
        <f t="array" aca="true" ref="Q77">IF(COUNTA(OrderData[[#This Row],[Box Style]],OrderData[[#This Row],[Height (mm)]:[Depth (mm)]])=0,"",_xlfn.XLOOKUP(1, ((MIN(OrderData[[#This Row],[Board H]:[Board W]]) &gt;=BoardSize[Min H]) *(MIN(OrderData[[#This Row],[Board H]:[Board W]]) &lt;BoardSize[Max H])),BoardSize[Size],"?",1))</f>
        <v/>
      </c>
      <c r="R77" s="4" t="str">
        <f t="array" aca="true" ref="R77">IF(COUNTA(OrderData[[#This Row],[Box Style]], OrderData[[#This Row],[Height (mm)]:[Depth (mm)]])=0, "",_xlfn.XLOOKUP(1,  (MAX(OrderData[[#This Row],[Board H]:[Board W]]) &gt;= BoardSize[Min W])  *(MAX(OrderData[[#This Row],[Board H]:[Board W]]) &lt; BoardSize[Max W]),  BoardSize[Size],  "?",1 ))</f>
        <v/>
      </c>
      <c r="S7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7" s="65" t="str">
        <f t="array" aca="true" ref="T7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7" s="39" t="str">
        <f t="array" aca="true" ref="U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7" s="35" t="str">
        <f t="array" aca="true" ref="V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7" s="66"/>
    </row>
    <row r="78" spans="2:23" customHeight="1">
      <c r="B78" s="64" t="str">
        <f>IF(COUNTA(OrderData[[#This Row],[Box Style]], OrderData[[#This Row],[Height (mm)]:[Depth (mm)]]) = 0, "", IF(ISNUMBER(B77),  B77+1,  1))</f>
        <v/>
      </c>
      <c r="C78" s="41"/>
      <c r="D78" s="41"/>
      <c r="E78" s="9"/>
      <c r="F78" s="25"/>
      <c r="G78" s="42"/>
      <c r="H78" s="42"/>
      <c r="I78" s="42"/>
      <c r="J78" s="42"/>
      <c r="K78" s="28"/>
      <c r="L78" s="25"/>
      <c r="M78" s="25"/>
      <c r="N78" s="4" t="str">
        <f>IF(ISBLANK(OrderData[[#This Row],[Height (mm)]]),"", IF(ISBLANK(OrderData[[#This Row],[Quantity (default 1)]]), 1,OrderData[[#This Row],[Quantity (default 1)]]))</f>
        <v/>
      </c>
      <c r="O78" s="4" t="str">
        <f t="array" aca="true" ref="O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8" s="4" t="str">
        <f t="array" aca="true" ref="P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8" s="4" t="str">
        <f t="array" aca="true" ref="Q78">IF(COUNTA(OrderData[[#This Row],[Box Style]],OrderData[[#This Row],[Height (mm)]:[Depth (mm)]])=0,"",_xlfn.XLOOKUP(1, ((MIN(OrderData[[#This Row],[Board H]:[Board W]]) &gt;=BoardSize[Min H]) *(MIN(OrderData[[#This Row],[Board H]:[Board W]]) &lt;BoardSize[Max H])),BoardSize[Size],"?",1))</f>
        <v/>
      </c>
      <c r="R78" s="4" t="str">
        <f t="array" aca="true" ref="R78">IF(COUNTA(OrderData[[#This Row],[Box Style]], OrderData[[#This Row],[Height (mm)]:[Depth (mm)]])=0, "",_xlfn.XLOOKUP(1,  (MAX(OrderData[[#This Row],[Board H]:[Board W]]) &gt;= BoardSize[Min W])  *(MAX(OrderData[[#This Row],[Board H]:[Board W]]) &lt; BoardSize[Max W]),  BoardSize[Size],  "?",1 ))</f>
        <v/>
      </c>
      <c r="S7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8" s="65" t="str">
        <f t="array" aca="true" ref="T7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8" s="39" t="str">
        <f t="array" aca="true" ref="U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8" s="35" t="str">
        <f t="array" aca="true" ref="V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8" s="66"/>
    </row>
    <row r="79" spans="2:23" customHeight="1">
      <c r="B79" s="64" t="str">
        <f>IF(COUNTA(OrderData[[#This Row],[Box Style]], OrderData[[#This Row],[Height (mm)]:[Depth (mm)]]) = 0, "", IF(ISNUMBER(B78),  B78+1,  1))</f>
        <v/>
      </c>
      <c r="C79" s="41"/>
      <c r="D79" s="41"/>
      <c r="E79" s="9"/>
      <c r="F79" s="25"/>
      <c r="G79" s="42"/>
      <c r="H79" s="42"/>
      <c r="I79" s="42"/>
      <c r="J79" s="42"/>
      <c r="K79" s="28"/>
      <c r="L79" s="25"/>
      <c r="M79" s="25"/>
      <c r="N79" s="4" t="str">
        <f>IF(ISBLANK(OrderData[[#This Row],[Height (mm)]]),"", IF(ISBLANK(OrderData[[#This Row],[Quantity (default 1)]]), 1,OrderData[[#This Row],[Quantity (default 1)]]))</f>
        <v/>
      </c>
      <c r="O79" s="4" t="str">
        <f t="array" aca="true" ref="O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79" s="4" t="str">
        <f t="array" aca="true" ref="P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79" s="4" t="str">
        <f t="array" aca="true" ref="Q79">IF(COUNTA(OrderData[[#This Row],[Box Style]],OrderData[[#This Row],[Height (mm)]:[Depth (mm)]])=0,"",_xlfn.XLOOKUP(1, ((MIN(OrderData[[#This Row],[Board H]:[Board W]]) &gt;=BoardSize[Min H]) *(MIN(OrderData[[#This Row],[Board H]:[Board W]]) &lt;BoardSize[Max H])),BoardSize[Size],"?",1))</f>
        <v/>
      </c>
      <c r="R79" s="4" t="str">
        <f t="array" aca="true" ref="R79">IF(COUNTA(OrderData[[#This Row],[Box Style]], OrderData[[#This Row],[Height (mm)]:[Depth (mm)]])=0, "",_xlfn.XLOOKUP(1,  (MAX(OrderData[[#This Row],[Board H]:[Board W]]) &gt;= BoardSize[Min W])  *(MAX(OrderData[[#This Row],[Board H]:[Board W]]) &lt; BoardSize[Max W]),  BoardSize[Size],  "?",1 ))</f>
        <v/>
      </c>
      <c r="S7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79" s="65" t="str">
        <f t="array" aca="true" ref="T7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79" s="39" t="str">
        <f t="array" aca="true" ref="U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79" s="35" t="str">
        <f t="array" aca="true" ref="V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79" s="66"/>
    </row>
    <row r="80" spans="2:23" customHeight="1">
      <c r="B80" s="64" t="str">
        <f>IF(COUNTA(OrderData[[#This Row],[Box Style]], OrderData[[#This Row],[Height (mm)]:[Depth (mm)]]) = 0, "", IF(ISNUMBER(B79),  B79+1,  1))</f>
        <v/>
      </c>
      <c r="C80" s="41"/>
      <c r="D80" s="41"/>
      <c r="E80" s="9"/>
      <c r="F80" s="25"/>
      <c r="G80" s="42"/>
      <c r="H80" s="42"/>
      <c r="I80" s="42"/>
      <c r="J80" s="42"/>
      <c r="K80" s="28"/>
      <c r="L80" s="25"/>
      <c r="M80" s="25"/>
      <c r="N80" s="4" t="str">
        <f>IF(ISBLANK(OrderData[[#This Row],[Height (mm)]]),"", IF(ISBLANK(OrderData[[#This Row],[Quantity (default 1)]]), 1,OrderData[[#This Row],[Quantity (default 1)]]))</f>
        <v/>
      </c>
      <c r="O80" s="4" t="str">
        <f t="array" aca="true" ref="O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0" s="4" t="str">
        <f t="array" aca="true" ref="P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0" s="4" t="str">
        <f t="array" aca="true" ref="Q80">IF(COUNTA(OrderData[[#This Row],[Box Style]],OrderData[[#This Row],[Height (mm)]:[Depth (mm)]])=0,"",_xlfn.XLOOKUP(1, ((MIN(OrderData[[#This Row],[Board H]:[Board W]]) &gt;=BoardSize[Min H]) *(MIN(OrderData[[#This Row],[Board H]:[Board W]]) &lt;BoardSize[Max H])),BoardSize[Size],"?",1))</f>
        <v/>
      </c>
      <c r="R80" s="4" t="str">
        <f t="array" aca="true" ref="R80">IF(COUNTA(OrderData[[#This Row],[Box Style]], OrderData[[#This Row],[Height (mm)]:[Depth (mm)]])=0, "",_xlfn.XLOOKUP(1,  (MAX(OrderData[[#This Row],[Board H]:[Board W]]) &gt;= BoardSize[Min W])  *(MAX(OrderData[[#This Row],[Board H]:[Board W]]) &lt; BoardSize[Max W]),  BoardSize[Size],  "?",1 ))</f>
        <v/>
      </c>
      <c r="S8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0" s="65" t="str">
        <f t="array" aca="true" ref="T8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0" s="39" t="str">
        <f t="array" aca="true" ref="U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0" s="35" t="str">
        <f t="array" aca="true" ref="V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0" s="66"/>
    </row>
    <row r="81" spans="2:23" customHeight="1">
      <c r="B81" s="64" t="str">
        <f>IF(COUNTA(OrderData[[#This Row],[Box Style]], OrderData[[#This Row],[Height (mm)]:[Depth (mm)]]) = 0, "", IF(ISNUMBER(B80),  B80+1,  1))</f>
        <v/>
      </c>
      <c r="C81" s="41"/>
      <c r="D81" s="41"/>
      <c r="E81" s="9"/>
      <c r="F81" s="25"/>
      <c r="G81" s="42"/>
      <c r="H81" s="42"/>
      <c r="I81" s="42"/>
      <c r="J81" s="42"/>
      <c r="K81" s="28"/>
      <c r="L81" s="25"/>
      <c r="M81" s="25"/>
      <c r="N81" s="4" t="str">
        <f>IF(ISBLANK(OrderData[[#This Row],[Height (mm)]]),"", IF(ISBLANK(OrderData[[#This Row],[Quantity (default 1)]]), 1,OrderData[[#This Row],[Quantity (default 1)]]))</f>
        <v/>
      </c>
      <c r="O81" s="4" t="str">
        <f t="array" aca="true" ref="O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1" s="4" t="str">
        <f t="array" aca="true" ref="P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1" s="4" t="str">
        <f t="array" aca="true" ref="Q81">IF(COUNTA(OrderData[[#This Row],[Box Style]],OrderData[[#This Row],[Height (mm)]:[Depth (mm)]])=0,"",_xlfn.XLOOKUP(1, ((MIN(OrderData[[#This Row],[Board H]:[Board W]]) &gt;=BoardSize[Min H]) *(MIN(OrderData[[#This Row],[Board H]:[Board W]]) &lt;BoardSize[Max H])),BoardSize[Size],"?",1))</f>
        <v/>
      </c>
      <c r="R81" s="4" t="str">
        <f t="array" aca="true" ref="R81">IF(COUNTA(OrderData[[#This Row],[Box Style]], OrderData[[#This Row],[Height (mm)]:[Depth (mm)]])=0, "",_xlfn.XLOOKUP(1,  (MAX(OrderData[[#This Row],[Board H]:[Board W]]) &gt;= BoardSize[Min W])  *(MAX(OrderData[[#This Row],[Board H]:[Board W]]) &lt; BoardSize[Max W]),  BoardSize[Size],  "?",1 ))</f>
        <v/>
      </c>
      <c r="S8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1" s="65" t="str">
        <f t="array" aca="true" ref="T8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1" s="39" t="str">
        <f t="array" aca="true" ref="U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1" s="35" t="str">
        <f t="array" aca="true" ref="V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1" s="66"/>
    </row>
    <row r="82" spans="2:23" customHeight="1">
      <c r="B82" s="64" t="str">
        <f>IF(COUNTA(OrderData[[#This Row],[Box Style]], OrderData[[#This Row],[Height (mm)]:[Depth (mm)]]) = 0, "", IF(ISNUMBER(B81),  B81+1,  1))</f>
        <v/>
      </c>
      <c r="C82" s="41"/>
      <c r="D82" s="41"/>
      <c r="E82" s="9"/>
      <c r="F82" s="25"/>
      <c r="G82" s="42"/>
      <c r="H82" s="42"/>
      <c r="I82" s="42"/>
      <c r="J82" s="42"/>
      <c r="K82" s="28"/>
      <c r="L82" s="25"/>
      <c r="M82" s="25"/>
      <c r="N82" s="4" t="str">
        <f>IF(ISBLANK(OrderData[[#This Row],[Height (mm)]]),"", IF(ISBLANK(OrderData[[#This Row],[Quantity (default 1)]]), 1,OrderData[[#This Row],[Quantity (default 1)]]))</f>
        <v/>
      </c>
      <c r="O82" s="4" t="str">
        <f t="array" aca="true" ref="O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2" s="4" t="str">
        <f t="array" aca="true" ref="P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2" s="4" t="str">
        <f t="array" aca="true" ref="Q82">IF(COUNTA(OrderData[[#This Row],[Box Style]],OrderData[[#This Row],[Height (mm)]:[Depth (mm)]])=0,"",_xlfn.XLOOKUP(1, ((MIN(OrderData[[#This Row],[Board H]:[Board W]]) &gt;=BoardSize[Min H]) *(MIN(OrderData[[#This Row],[Board H]:[Board W]]) &lt;BoardSize[Max H])),BoardSize[Size],"?",1))</f>
        <v/>
      </c>
      <c r="R82" s="4" t="str">
        <f t="array" aca="true" ref="R82">IF(COUNTA(OrderData[[#This Row],[Box Style]], OrderData[[#This Row],[Height (mm)]:[Depth (mm)]])=0, "",_xlfn.XLOOKUP(1,  (MAX(OrderData[[#This Row],[Board H]:[Board W]]) &gt;= BoardSize[Min W])  *(MAX(OrderData[[#This Row],[Board H]:[Board W]]) &lt; BoardSize[Max W]),  BoardSize[Size],  "?",1 ))</f>
        <v/>
      </c>
      <c r="S8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2" s="65" t="str">
        <f t="array" aca="true" ref="T8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2" s="39" t="str">
        <f t="array" aca="true" ref="U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2" s="35" t="str">
        <f t="array" aca="true" ref="V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2" s="66"/>
    </row>
    <row r="83" spans="2:23" customHeight="1">
      <c r="B83" s="64" t="str">
        <f>IF(COUNTA(OrderData[[#This Row],[Box Style]], OrderData[[#This Row],[Height (mm)]:[Depth (mm)]]) = 0, "", IF(ISNUMBER(B82),  B82+1,  1))</f>
        <v/>
      </c>
      <c r="C83" s="41"/>
      <c r="D83" s="41"/>
      <c r="E83" s="9"/>
      <c r="F83" s="25"/>
      <c r="G83" s="42"/>
      <c r="H83" s="42"/>
      <c r="I83" s="42"/>
      <c r="J83" s="42"/>
      <c r="K83" s="28"/>
      <c r="L83" s="25"/>
      <c r="M83" s="25"/>
      <c r="N83" s="4" t="str">
        <f>IF(ISBLANK(OrderData[[#This Row],[Height (mm)]]),"", IF(ISBLANK(OrderData[[#This Row],[Quantity (default 1)]]), 1,OrderData[[#This Row],[Quantity (default 1)]]))</f>
        <v/>
      </c>
      <c r="O83" s="4" t="str">
        <f t="array" aca="true" ref="O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3" s="4" t="str">
        <f t="array" aca="true" ref="P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3" s="4" t="str">
        <f t="array" aca="true" ref="Q83">IF(COUNTA(OrderData[[#This Row],[Box Style]],OrderData[[#This Row],[Height (mm)]:[Depth (mm)]])=0,"",_xlfn.XLOOKUP(1, ((MIN(OrderData[[#This Row],[Board H]:[Board W]]) &gt;=BoardSize[Min H]) *(MIN(OrderData[[#This Row],[Board H]:[Board W]]) &lt;BoardSize[Max H])),BoardSize[Size],"?",1))</f>
        <v/>
      </c>
      <c r="R83" s="4" t="str">
        <f t="array" aca="true" ref="R83">IF(COUNTA(OrderData[[#This Row],[Box Style]], OrderData[[#This Row],[Height (mm)]:[Depth (mm)]])=0, "",_xlfn.XLOOKUP(1,  (MAX(OrderData[[#This Row],[Board H]:[Board W]]) &gt;= BoardSize[Min W])  *(MAX(OrderData[[#This Row],[Board H]:[Board W]]) &lt; BoardSize[Max W]),  BoardSize[Size],  "?",1 ))</f>
        <v/>
      </c>
      <c r="S8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3" s="65" t="str">
        <f t="array" aca="true" ref="T8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3" s="39" t="str">
        <f t="array" aca="true" ref="U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3" s="35" t="str">
        <f t="array" aca="true" ref="V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3" s="66"/>
    </row>
    <row r="84" spans="2:23" customHeight="1">
      <c r="B84" s="64" t="str">
        <f>IF(COUNTA(OrderData[[#This Row],[Box Style]], OrderData[[#This Row],[Height (mm)]:[Depth (mm)]]) = 0, "", IF(ISNUMBER(B83),  B83+1,  1))</f>
        <v/>
      </c>
      <c r="C84" s="41"/>
      <c r="D84" s="41"/>
      <c r="E84" s="9"/>
      <c r="F84" s="25"/>
      <c r="G84" s="42"/>
      <c r="H84" s="42"/>
      <c r="I84" s="42"/>
      <c r="J84" s="42"/>
      <c r="K84" s="28"/>
      <c r="L84" s="25"/>
      <c r="M84" s="25"/>
      <c r="N84" s="4" t="str">
        <f>IF(ISBLANK(OrderData[[#This Row],[Height (mm)]]),"", IF(ISBLANK(OrderData[[#This Row],[Quantity (default 1)]]), 1,OrderData[[#This Row],[Quantity (default 1)]]))</f>
        <v/>
      </c>
      <c r="O84" s="4" t="str">
        <f t="array" aca="true" ref="O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4" s="4" t="str">
        <f t="array" aca="true" ref="P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4" s="4" t="str">
        <f t="array" aca="true" ref="Q84">IF(COUNTA(OrderData[[#This Row],[Box Style]],OrderData[[#This Row],[Height (mm)]:[Depth (mm)]])=0,"",_xlfn.XLOOKUP(1, ((MIN(OrderData[[#This Row],[Board H]:[Board W]]) &gt;=BoardSize[Min H]) *(MIN(OrderData[[#This Row],[Board H]:[Board W]]) &lt;BoardSize[Max H])),BoardSize[Size],"?",1))</f>
        <v/>
      </c>
      <c r="R84" s="4" t="str">
        <f t="array" aca="true" ref="R84">IF(COUNTA(OrderData[[#This Row],[Box Style]], OrderData[[#This Row],[Height (mm)]:[Depth (mm)]])=0, "",_xlfn.XLOOKUP(1,  (MAX(OrderData[[#This Row],[Board H]:[Board W]]) &gt;= BoardSize[Min W])  *(MAX(OrderData[[#This Row],[Board H]:[Board W]]) &lt; BoardSize[Max W]),  BoardSize[Size],  "?",1 ))</f>
        <v/>
      </c>
      <c r="S8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4" s="65" t="str">
        <f t="array" aca="true" ref="T8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4" s="39" t="str">
        <f t="array" aca="true" ref="U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4" s="35" t="str">
        <f t="array" aca="true" ref="V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4" s="66"/>
    </row>
    <row r="85" spans="2:23" customHeight="1">
      <c r="B85" s="64" t="str">
        <f>IF(COUNTA(OrderData[[#This Row],[Box Style]], OrderData[[#This Row],[Height (mm)]:[Depth (mm)]]) = 0, "", IF(ISNUMBER(B84),  B84+1,  1))</f>
        <v/>
      </c>
      <c r="C85" s="41"/>
      <c r="D85" s="41"/>
      <c r="E85" s="9"/>
      <c r="F85" s="25"/>
      <c r="G85" s="42"/>
      <c r="H85" s="42"/>
      <c r="I85" s="42"/>
      <c r="J85" s="42"/>
      <c r="K85" s="28"/>
      <c r="L85" s="25"/>
      <c r="M85" s="25"/>
      <c r="N85" s="4" t="str">
        <f>IF(ISBLANK(OrderData[[#This Row],[Height (mm)]]),"", IF(ISBLANK(OrderData[[#This Row],[Quantity (default 1)]]), 1,OrderData[[#This Row],[Quantity (default 1)]]))</f>
        <v/>
      </c>
      <c r="O85" s="4" t="str">
        <f t="array" aca="true" ref="O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5" s="4" t="str">
        <f t="array" aca="true" ref="P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5" s="4" t="str">
        <f t="array" aca="true" ref="Q85">IF(COUNTA(OrderData[[#This Row],[Box Style]],OrderData[[#This Row],[Height (mm)]:[Depth (mm)]])=0,"",_xlfn.XLOOKUP(1, ((MIN(OrderData[[#This Row],[Board H]:[Board W]]) &gt;=BoardSize[Min H]) *(MIN(OrderData[[#This Row],[Board H]:[Board W]]) &lt;BoardSize[Max H])),BoardSize[Size],"?",1))</f>
        <v/>
      </c>
      <c r="R85" s="4" t="str">
        <f t="array" aca="true" ref="R85">IF(COUNTA(OrderData[[#This Row],[Box Style]], OrderData[[#This Row],[Height (mm)]:[Depth (mm)]])=0, "",_xlfn.XLOOKUP(1,  (MAX(OrderData[[#This Row],[Board H]:[Board W]]) &gt;= BoardSize[Min W])  *(MAX(OrderData[[#This Row],[Board H]:[Board W]]) &lt; BoardSize[Max W]),  BoardSize[Size],  "?",1 ))</f>
        <v/>
      </c>
      <c r="S8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5" s="65" t="str">
        <f t="array" aca="true" ref="T8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5" s="39" t="str">
        <f t="array" aca="true" ref="U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5" s="35" t="str">
        <f t="array" aca="true" ref="V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5" s="66"/>
    </row>
    <row r="86" spans="2:23" customHeight="1">
      <c r="B86" s="64" t="str">
        <f>IF(COUNTA(OrderData[[#This Row],[Box Style]], OrderData[[#This Row],[Height (mm)]:[Depth (mm)]]) = 0, "", IF(ISNUMBER(B85),  B85+1,  1))</f>
        <v/>
      </c>
      <c r="C86" s="41"/>
      <c r="D86" s="41"/>
      <c r="E86" s="9"/>
      <c r="F86" s="25"/>
      <c r="G86" s="42"/>
      <c r="H86" s="42"/>
      <c r="I86" s="42"/>
      <c r="J86" s="42"/>
      <c r="K86" s="28"/>
      <c r="L86" s="25"/>
      <c r="M86" s="25"/>
      <c r="N86" s="4" t="str">
        <f>IF(ISBLANK(OrderData[[#This Row],[Height (mm)]]),"", IF(ISBLANK(OrderData[[#This Row],[Quantity (default 1)]]), 1,OrderData[[#This Row],[Quantity (default 1)]]))</f>
        <v/>
      </c>
      <c r="O86" s="4" t="str">
        <f t="array" aca="true" ref="O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6" s="4" t="str">
        <f t="array" aca="true" ref="P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6" s="4" t="str">
        <f t="array" aca="true" ref="Q86">IF(COUNTA(OrderData[[#This Row],[Box Style]],OrderData[[#This Row],[Height (mm)]:[Depth (mm)]])=0,"",_xlfn.XLOOKUP(1, ((MIN(OrderData[[#This Row],[Board H]:[Board W]]) &gt;=BoardSize[Min H]) *(MIN(OrderData[[#This Row],[Board H]:[Board W]]) &lt;BoardSize[Max H])),BoardSize[Size],"?",1))</f>
        <v/>
      </c>
      <c r="R86" s="4" t="str">
        <f t="array" aca="true" ref="R86">IF(COUNTA(OrderData[[#This Row],[Box Style]], OrderData[[#This Row],[Height (mm)]:[Depth (mm)]])=0, "",_xlfn.XLOOKUP(1,  (MAX(OrderData[[#This Row],[Board H]:[Board W]]) &gt;= BoardSize[Min W])  *(MAX(OrderData[[#This Row],[Board H]:[Board W]]) &lt; BoardSize[Max W]),  BoardSize[Size],  "?",1 ))</f>
        <v/>
      </c>
      <c r="S8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6" s="65" t="str">
        <f t="array" aca="true" ref="T8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6" s="39" t="str">
        <f t="array" aca="true" ref="U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6" s="35" t="str">
        <f t="array" aca="true" ref="V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6" s="66"/>
    </row>
    <row r="87" spans="2:23" customHeight="1">
      <c r="B87" s="64" t="str">
        <f>IF(COUNTA(OrderData[[#This Row],[Box Style]], OrderData[[#This Row],[Height (mm)]:[Depth (mm)]]) = 0, "", IF(ISNUMBER(B86),  B86+1,  1))</f>
        <v/>
      </c>
      <c r="C87" s="41"/>
      <c r="D87" s="41"/>
      <c r="E87" s="9"/>
      <c r="F87" s="25"/>
      <c r="G87" s="42"/>
      <c r="H87" s="42"/>
      <c r="I87" s="42"/>
      <c r="J87" s="42"/>
      <c r="K87" s="28"/>
      <c r="L87" s="25"/>
      <c r="M87" s="25"/>
      <c r="N87" s="4" t="str">
        <f>IF(ISBLANK(OrderData[[#This Row],[Height (mm)]]),"", IF(ISBLANK(OrderData[[#This Row],[Quantity (default 1)]]), 1,OrderData[[#This Row],[Quantity (default 1)]]))</f>
        <v/>
      </c>
      <c r="O87" s="4" t="str">
        <f t="array" aca="true" ref="O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7" s="4" t="str">
        <f t="array" aca="true" ref="P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7" s="4" t="str">
        <f t="array" aca="true" ref="Q87">IF(COUNTA(OrderData[[#This Row],[Box Style]],OrderData[[#This Row],[Height (mm)]:[Depth (mm)]])=0,"",_xlfn.XLOOKUP(1, ((MIN(OrderData[[#This Row],[Board H]:[Board W]]) &gt;=BoardSize[Min H]) *(MIN(OrderData[[#This Row],[Board H]:[Board W]]) &lt;BoardSize[Max H])),BoardSize[Size],"?",1))</f>
        <v/>
      </c>
      <c r="R87" s="4" t="str">
        <f t="array" aca="true" ref="R87">IF(COUNTA(OrderData[[#This Row],[Box Style]], OrderData[[#This Row],[Height (mm)]:[Depth (mm)]])=0, "",_xlfn.XLOOKUP(1,  (MAX(OrderData[[#This Row],[Board H]:[Board W]]) &gt;= BoardSize[Min W])  *(MAX(OrderData[[#This Row],[Board H]:[Board W]]) &lt; BoardSize[Max W]),  BoardSize[Size],  "?",1 ))</f>
        <v/>
      </c>
      <c r="S8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7" s="65" t="str">
        <f t="array" aca="true" ref="T8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7" s="39" t="str">
        <f t="array" aca="true" ref="U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7" s="35" t="str">
        <f t="array" aca="true" ref="V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7" s="66"/>
    </row>
    <row r="88" spans="2:23" customHeight="1">
      <c r="B88" s="64" t="str">
        <f>IF(COUNTA(OrderData[[#This Row],[Box Style]], OrderData[[#This Row],[Height (mm)]:[Depth (mm)]]) = 0, "", IF(ISNUMBER(B87),  B87+1,  1))</f>
        <v/>
      </c>
      <c r="C88" s="41"/>
      <c r="D88" s="41"/>
      <c r="E88" s="9"/>
      <c r="F88" s="25"/>
      <c r="G88" s="42"/>
      <c r="H88" s="42"/>
      <c r="I88" s="42"/>
      <c r="J88" s="42"/>
      <c r="K88" s="28"/>
      <c r="L88" s="25"/>
      <c r="M88" s="25"/>
      <c r="N88" s="4" t="str">
        <f>IF(ISBLANK(OrderData[[#This Row],[Height (mm)]]),"", IF(ISBLANK(OrderData[[#This Row],[Quantity (default 1)]]), 1,OrderData[[#This Row],[Quantity (default 1)]]))</f>
        <v/>
      </c>
      <c r="O88" s="4" t="str">
        <f t="array" aca="true" ref="O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8" s="4" t="str">
        <f t="array" aca="true" ref="P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8" s="4" t="str">
        <f t="array" aca="true" ref="Q88">IF(COUNTA(OrderData[[#This Row],[Box Style]],OrderData[[#This Row],[Height (mm)]:[Depth (mm)]])=0,"",_xlfn.XLOOKUP(1, ((MIN(OrderData[[#This Row],[Board H]:[Board W]]) &gt;=BoardSize[Min H]) *(MIN(OrderData[[#This Row],[Board H]:[Board W]]) &lt;BoardSize[Max H])),BoardSize[Size],"?",1))</f>
        <v/>
      </c>
      <c r="R88" s="4" t="str">
        <f t="array" aca="true" ref="R88">IF(COUNTA(OrderData[[#This Row],[Box Style]], OrderData[[#This Row],[Height (mm)]:[Depth (mm)]])=0, "",_xlfn.XLOOKUP(1,  (MAX(OrderData[[#This Row],[Board H]:[Board W]]) &gt;= BoardSize[Min W])  *(MAX(OrderData[[#This Row],[Board H]:[Board W]]) &lt; BoardSize[Max W]),  BoardSize[Size],  "?",1 ))</f>
        <v/>
      </c>
      <c r="S8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8" s="65" t="str">
        <f t="array" aca="true" ref="T8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8" s="39" t="str">
        <f t="array" aca="true" ref="U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8" s="35" t="str">
        <f t="array" aca="true" ref="V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8" s="66"/>
    </row>
    <row r="89" spans="2:23" customHeight="1">
      <c r="B89" s="64" t="str">
        <f>IF(COUNTA(OrderData[[#This Row],[Box Style]], OrderData[[#This Row],[Height (mm)]:[Depth (mm)]]) = 0, "", IF(ISNUMBER(B88),  B88+1,  1))</f>
        <v/>
      </c>
      <c r="C89" s="41"/>
      <c r="D89" s="41"/>
      <c r="E89" s="9"/>
      <c r="F89" s="25"/>
      <c r="G89" s="42"/>
      <c r="H89" s="42"/>
      <c r="I89" s="42"/>
      <c r="J89" s="42"/>
      <c r="K89" s="28"/>
      <c r="L89" s="25"/>
      <c r="M89" s="25"/>
      <c r="N89" s="4" t="str">
        <f>IF(ISBLANK(OrderData[[#This Row],[Height (mm)]]),"", IF(ISBLANK(OrderData[[#This Row],[Quantity (default 1)]]), 1,OrderData[[#This Row],[Quantity (default 1)]]))</f>
        <v/>
      </c>
      <c r="O89" s="4" t="str">
        <f t="array" aca="true" ref="O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89" s="4" t="str">
        <f t="array" aca="true" ref="P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89" s="4" t="str">
        <f t="array" aca="true" ref="Q89">IF(COUNTA(OrderData[[#This Row],[Box Style]],OrderData[[#This Row],[Height (mm)]:[Depth (mm)]])=0,"",_xlfn.XLOOKUP(1, ((MIN(OrderData[[#This Row],[Board H]:[Board W]]) &gt;=BoardSize[Min H]) *(MIN(OrderData[[#This Row],[Board H]:[Board W]]) &lt;BoardSize[Max H])),BoardSize[Size],"?",1))</f>
        <v/>
      </c>
      <c r="R89" s="4" t="str">
        <f t="array" aca="true" ref="R89">IF(COUNTA(OrderData[[#This Row],[Box Style]], OrderData[[#This Row],[Height (mm)]:[Depth (mm)]])=0, "",_xlfn.XLOOKUP(1,  (MAX(OrderData[[#This Row],[Board H]:[Board W]]) &gt;= BoardSize[Min W])  *(MAX(OrderData[[#This Row],[Board H]:[Board W]]) &lt; BoardSize[Max W]),  BoardSize[Size],  "?",1 ))</f>
        <v/>
      </c>
      <c r="S8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89" s="65" t="str">
        <f t="array" aca="true" ref="T8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89" s="39" t="str">
        <f t="array" aca="true" ref="U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89" s="35" t="str">
        <f t="array" aca="true" ref="V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89" s="66"/>
    </row>
    <row r="90" spans="2:23" customHeight="1">
      <c r="B90" s="64" t="str">
        <f>IF(COUNTA(OrderData[[#This Row],[Box Style]], OrderData[[#This Row],[Height (mm)]:[Depth (mm)]]) = 0, "", IF(ISNUMBER(B89),  B89+1,  1))</f>
        <v/>
      </c>
      <c r="C90" s="41"/>
      <c r="D90" s="41"/>
      <c r="E90" s="9"/>
      <c r="F90" s="25"/>
      <c r="G90" s="42"/>
      <c r="H90" s="42"/>
      <c r="I90" s="42"/>
      <c r="J90" s="42"/>
      <c r="K90" s="28"/>
      <c r="L90" s="25"/>
      <c r="M90" s="25"/>
      <c r="N90" s="4" t="str">
        <f>IF(ISBLANK(OrderData[[#This Row],[Height (mm)]]),"", IF(ISBLANK(OrderData[[#This Row],[Quantity (default 1)]]), 1,OrderData[[#This Row],[Quantity (default 1)]]))</f>
        <v/>
      </c>
      <c r="O90" s="4" t="str">
        <f t="array" aca="true" ref="O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0" s="4" t="str">
        <f t="array" aca="true" ref="P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0" s="4" t="str">
        <f t="array" aca="true" ref="Q90">IF(COUNTA(OrderData[[#This Row],[Box Style]],OrderData[[#This Row],[Height (mm)]:[Depth (mm)]])=0,"",_xlfn.XLOOKUP(1, ((MIN(OrderData[[#This Row],[Board H]:[Board W]]) &gt;=BoardSize[Min H]) *(MIN(OrderData[[#This Row],[Board H]:[Board W]]) &lt;BoardSize[Max H])),BoardSize[Size],"?",1))</f>
        <v/>
      </c>
      <c r="R90" s="4" t="str">
        <f t="array" aca="true" ref="R90">IF(COUNTA(OrderData[[#This Row],[Box Style]], OrderData[[#This Row],[Height (mm)]:[Depth (mm)]])=0, "",_xlfn.XLOOKUP(1,  (MAX(OrderData[[#This Row],[Board H]:[Board W]]) &gt;= BoardSize[Min W])  *(MAX(OrderData[[#This Row],[Board H]:[Board W]]) &lt; BoardSize[Max W]),  BoardSize[Size],  "?",1 ))</f>
        <v/>
      </c>
      <c r="S9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0" s="65" t="str">
        <f t="array" aca="true" ref="T9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0" s="39" t="str">
        <f t="array" aca="true" ref="U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0" s="35" t="str">
        <f t="array" aca="true" ref="V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0" s="66"/>
    </row>
    <row r="91" spans="2:23" customHeight="1">
      <c r="B91" s="64" t="str">
        <f>IF(COUNTA(OrderData[[#This Row],[Box Style]], OrderData[[#This Row],[Height (mm)]:[Depth (mm)]]) = 0, "", IF(ISNUMBER(B90),  B90+1,  1))</f>
        <v/>
      </c>
      <c r="C91" s="41"/>
      <c r="D91" s="41"/>
      <c r="E91" s="9"/>
      <c r="F91" s="25"/>
      <c r="G91" s="42"/>
      <c r="H91" s="42"/>
      <c r="I91" s="42"/>
      <c r="J91" s="42"/>
      <c r="K91" s="28"/>
      <c r="L91" s="25"/>
      <c r="M91" s="25"/>
      <c r="N91" s="4" t="str">
        <f>IF(ISBLANK(OrderData[[#This Row],[Height (mm)]]),"", IF(ISBLANK(OrderData[[#This Row],[Quantity (default 1)]]), 1,OrderData[[#This Row],[Quantity (default 1)]]))</f>
        <v/>
      </c>
      <c r="O91" s="4" t="str">
        <f t="array" aca="true" ref="O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1" s="4" t="str">
        <f t="array" aca="true" ref="P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1" s="4" t="str">
        <f t="array" aca="true" ref="Q91">IF(COUNTA(OrderData[[#This Row],[Box Style]],OrderData[[#This Row],[Height (mm)]:[Depth (mm)]])=0,"",_xlfn.XLOOKUP(1, ((MIN(OrderData[[#This Row],[Board H]:[Board W]]) &gt;=BoardSize[Min H]) *(MIN(OrderData[[#This Row],[Board H]:[Board W]]) &lt;BoardSize[Max H])),BoardSize[Size],"?",1))</f>
        <v/>
      </c>
      <c r="R91" s="4" t="str">
        <f t="array" aca="true" ref="R91">IF(COUNTA(OrderData[[#This Row],[Box Style]], OrderData[[#This Row],[Height (mm)]:[Depth (mm)]])=0, "",_xlfn.XLOOKUP(1,  (MAX(OrderData[[#This Row],[Board H]:[Board W]]) &gt;= BoardSize[Min W])  *(MAX(OrderData[[#This Row],[Board H]:[Board W]]) &lt; BoardSize[Max W]),  BoardSize[Size],  "?",1 ))</f>
        <v/>
      </c>
      <c r="S9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1" s="65" t="str">
        <f t="array" aca="true" ref="T9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1" s="39" t="str">
        <f t="array" aca="true" ref="U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1" s="35" t="str">
        <f t="array" aca="true" ref="V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1" s="66"/>
    </row>
    <row r="92" spans="2:23" customHeight="1">
      <c r="B92" s="64" t="str">
        <f>IF(COUNTA(OrderData[[#This Row],[Box Style]], OrderData[[#This Row],[Height (mm)]:[Depth (mm)]]) = 0, "", IF(ISNUMBER(B91),  B91+1,  1))</f>
        <v/>
      </c>
      <c r="C92" s="41"/>
      <c r="D92" s="41"/>
      <c r="E92" s="9"/>
      <c r="F92" s="25"/>
      <c r="G92" s="42"/>
      <c r="H92" s="42"/>
      <c r="I92" s="42"/>
      <c r="J92" s="42"/>
      <c r="K92" s="28"/>
      <c r="L92" s="25"/>
      <c r="M92" s="25"/>
      <c r="N92" s="4" t="str">
        <f>IF(ISBLANK(OrderData[[#This Row],[Height (mm)]]),"", IF(ISBLANK(OrderData[[#This Row],[Quantity (default 1)]]), 1,OrderData[[#This Row],[Quantity (default 1)]]))</f>
        <v/>
      </c>
      <c r="O92" s="4" t="str">
        <f t="array" aca="true" ref="O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2" s="4" t="str">
        <f t="array" aca="true" ref="P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2" s="4" t="str">
        <f t="array" aca="true" ref="Q92">IF(COUNTA(OrderData[[#This Row],[Box Style]],OrderData[[#This Row],[Height (mm)]:[Depth (mm)]])=0,"",_xlfn.XLOOKUP(1, ((MIN(OrderData[[#This Row],[Board H]:[Board W]]) &gt;=BoardSize[Min H]) *(MIN(OrderData[[#This Row],[Board H]:[Board W]]) &lt;BoardSize[Max H])),BoardSize[Size],"?",1))</f>
        <v/>
      </c>
      <c r="R92" s="4" t="str">
        <f t="array" aca="true" ref="R92">IF(COUNTA(OrderData[[#This Row],[Box Style]], OrderData[[#This Row],[Height (mm)]:[Depth (mm)]])=0, "",_xlfn.XLOOKUP(1,  (MAX(OrderData[[#This Row],[Board H]:[Board W]]) &gt;= BoardSize[Min W])  *(MAX(OrderData[[#This Row],[Board H]:[Board W]]) &lt; BoardSize[Max W]),  BoardSize[Size],  "?",1 ))</f>
        <v/>
      </c>
      <c r="S9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2" s="65" t="str">
        <f t="array" aca="true" ref="T9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2" s="39" t="str">
        <f t="array" aca="true" ref="U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2" s="35" t="str">
        <f t="array" aca="true" ref="V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2" s="66"/>
    </row>
    <row r="93" spans="2:23" customHeight="1">
      <c r="B93" s="64" t="str">
        <f>IF(COUNTA(OrderData[[#This Row],[Box Style]], OrderData[[#This Row],[Height (mm)]:[Depth (mm)]]) = 0, "", IF(ISNUMBER(B92),  B92+1,  1))</f>
        <v/>
      </c>
      <c r="C93" s="41"/>
      <c r="D93" s="41"/>
      <c r="E93" s="9"/>
      <c r="F93" s="25"/>
      <c r="G93" s="42"/>
      <c r="H93" s="42"/>
      <c r="I93" s="42"/>
      <c r="J93" s="42"/>
      <c r="K93" s="28"/>
      <c r="L93" s="25"/>
      <c r="M93" s="25"/>
      <c r="N93" s="4" t="str">
        <f>IF(ISBLANK(OrderData[[#This Row],[Height (mm)]]),"", IF(ISBLANK(OrderData[[#This Row],[Quantity (default 1)]]), 1,OrderData[[#This Row],[Quantity (default 1)]]))</f>
        <v/>
      </c>
      <c r="O93" s="4" t="str">
        <f t="array" aca="true" ref="O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3" s="4" t="str">
        <f t="array" aca="true" ref="P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3" s="4" t="str">
        <f t="array" aca="true" ref="Q93">IF(COUNTA(OrderData[[#This Row],[Box Style]],OrderData[[#This Row],[Height (mm)]:[Depth (mm)]])=0,"",_xlfn.XLOOKUP(1, ((MIN(OrderData[[#This Row],[Board H]:[Board W]]) &gt;=BoardSize[Min H]) *(MIN(OrderData[[#This Row],[Board H]:[Board W]]) &lt;BoardSize[Max H])),BoardSize[Size],"?",1))</f>
        <v/>
      </c>
      <c r="R93" s="4" t="str">
        <f t="array" aca="true" ref="R93">IF(COUNTA(OrderData[[#This Row],[Box Style]], OrderData[[#This Row],[Height (mm)]:[Depth (mm)]])=0, "",_xlfn.XLOOKUP(1,  (MAX(OrderData[[#This Row],[Board H]:[Board W]]) &gt;= BoardSize[Min W])  *(MAX(OrderData[[#This Row],[Board H]:[Board W]]) &lt; BoardSize[Max W]),  BoardSize[Size],  "?",1 ))</f>
        <v/>
      </c>
      <c r="S9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3" s="65" t="str">
        <f t="array" aca="true" ref="T9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3" s="39" t="str">
        <f t="array" aca="true" ref="U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3" s="35" t="str">
        <f t="array" aca="true" ref="V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3" s="66"/>
    </row>
    <row r="94" spans="2:23" customHeight="1">
      <c r="B94" s="64" t="str">
        <f>IF(COUNTA(OrderData[[#This Row],[Box Style]], OrderData[[#This Row],[Height (mm)]:[Depth (mm)]]) = 0, "", IF(ISNUMBER(B93),  B93+1,  1))</f>
        <v/>
      </c>
      <c r="C94" s="41"/>
      <c r="D94" s="41"/>
      <c r="E94" s="9"/>
      <c r="F94" s="25"/>
      <c r="G94" s="42"/>
      <c r="H94" s="42"/>
      <c r="I94" s="42"/>
      <c r="J94" s="42"/>
      <c r="K94" s="28"/>
      <c r="L94" s="25"/>
      <c r="M94" s="25"/>
      <c r="N94" s="4" t="str">
        <f>IF(ISBLANK(OrderData[[#This Row],[Height (mm)]]),"", IF(ISBLANK(OrderData[[#This Row],[Quantity (default 1)]]), 1,OrderData[[#This Row],[Quantity (default 1)]]))</f>
        <v/>
      </c>
      <c r="O94" s="4" t="str">
        <f t="array" aca="true" ref="O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4" s="4" t="str">
        <f t="array" aca="true" ref="P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4" s="4" t="str">
        <f t="array" aca="true" ref="Q94">IF(COUNTA(OrderData[[#This Row],[Box Style]],OrderData[[#This Row],[Height (mm)]:[Depth (mm)]])=0,"",_xlfn.XLOOKUP(1, ((MIN(OrderData[[#This Row],[Board H]:[Board W]]) &gt;=BoardSize[Min H]) *(MIN(OrderData[[#This Row],[Board H]:[Board W]]) &lt;BoardSize[Max H])),BoardSize[Size],"?",1))</f>
        <v/>
      </c>
      <c r="R94" s="4" t="str">
        <f t="array" aca="true" ref="R94">IF(COUNTA(OrderData[[#This Row],[Box Style]], OrderData[[#This Row],[Height (mm)]:[Depth (mm)]])=0, "",_xlfn.XLOOKUP(1,  (MAX(OrderData[[#This Row],[Board H]:[Board W]]) &gt;= BoardSize[Min W])  *(MAX(OrderData[[#This Row],[Board H]:[Board W]]) &lt; BoardSize[Max W]),  BoardSize[Size],  "?",1 ))</f>
        <v/>
      </c>
      <c r="S9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4" s="65" t="str">
        <f t="array" aca="true" ref="T9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4" s="39" t="str">
        <f t="array" aca="true" ref="U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4" s="35" t="str">
        <f t="array" aca="true" ref="V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4" s="66"/>
    </row>
    <row r="95" spans="2:23" customHeight="1">
      <c r="B95" s="64" t="str">
        <f>IF(COUNTA(OrderData[[#This Row],[Box Style]], OrderData[[#This Row],[Height (mm)]:[Depth (mm)]]) = 0, "", IF(ISNUMBER(B94),  B94+1,  1))</f>
        <v/>
      </c>
      <c r="C95" s="41"/>
      <c r="D95" s="41"/>
      <c r="E95" s="9"/>
      <c r="F95" s="25"/>
      <c r="G95" s="42"/>
      <c r="H95" s="42"/>
      <c r="I95" s="42"/>
      <c r="J95" s="42"/>
      <c r="K95" s="28"/>
      <c r="L95" s="25"/>
      <c r="M95" s="25"/>
      <c r="N95" s="4" t="str">
        <f>IF(ISBLANK(OrderData[[#This Row],[Height (mm)]]),"", IF(ISBLANK(OrderData[[#This Row],[Quantity (default 1)]]), 1,OrderData[[#This Row],[Quantity (default 1)]]))</f>
        <v/>
      </c>
      <c r="O95" s="4" t="str">
        <f t="array" aca="true" ref="O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5" s="4" t="str">
        <f t="array" aca="true" ref="P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5" s="4" t="str">
        <f t="array" aca="true" ref="Q95">IF(COUNTA(OrderData[[#This Row],[Box Style]],OrderData[[#This Row],[Height (mm)]:[Depth (mm)]])=0,"",_xlfn.XLOOKUP(1, ((MIN(OrderData[[#This Row],[Board H]:[Board W]]) &gt;=BoardSize[Min H]) *(MIN(OrderData[[#This Row],[Board H]:[Board W]]) &lt;BoardSize[Max H])),BoardSize[Size],"?",1))</f>
        <v/>
      </c>
      <c r="R95" s="4" t="str">
        <f t="array" aca="true" ref="R95">IF(COUNTA(OrderData[[#This Row],[Box Style]], OrderData[[#This Row],[Height (mm)]:[Depth (mm)]])=0, "",_xlfn.XLOOKUP(1,  (MAX(OrderData[[#This Row],[Board H]:[Board W]]) &gt;= BoardSize[Min W])  *(MAX(OrderData[[#This Row],[Board H]:[Board W]]) &lt; BoardSize[Max W]),  BoardSize[Size],  "?",1 ))</f>
        <v/>
      </c>
      <c r="S9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5" s="65" t="str">
        <f t="array" aca="true" ref="T9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5" s="39" t="str">
        <f t="array" aca="true" ref="U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5" s="35" t="str">
        <f t="array" aca="true" ref="V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5" s="66"/>
    </row>
    <row r="96" spans="2:23" customHeight="1">
      <c r="B96" s="64" t="str">
        <f>IF(COUNTA(OrderData[[#This Row],[Box Style]], OrderData[[#This Row],[Height (mm)]:[Depth (mm)]]) = 0, "", IF(ISNUMBER(B95),  B95+1,  1))</f>
        <v/>
      </c>
      <c r="C96" s="41"/>
      <c r="D96" s="41"/>
      <c r="E96" s="9"/>
      <c r="F96" s="25"/>
      <c r="G96" s="42"/>
      <c r="H96" s="42"/>
      <c r="I96" s="42"/>
      <c r="J96" s="42"/>
      <c r="K96" s="28"/>
      <c r="L96" s="25"/>
      <c r="M96" s="25"/>
      <c r="N96" s="4" t="str">
        <f>IF(ISBLANK(OrderData[[#This Row],[Height (mm)]]),"", IF(ISBLANK(OrderData[[#This Row],[Quantity (default 1)]]), 1,OrderData[[#This Row],[Quantity (default 1)]]))</f>
        <v/>
      </c>
      <c r="O96" s="4" t="str">
        <f t="array" aca="true" ref="O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6" s="4" t="str">
        <f t="array" aca="true" ref="P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6" s="4" t="str">
        <f t="array" aca="true" ref="Q96">IF(COUNTA(OrderData[[#This Row],[Box Style]],OrderData[[#This Row],[Height (mm)]:[Depth (mm)]])=0,"",_xlfn.XLOOKUP(1, ((MIN(OrderData[[#This Row],[Board H]:[Board W]]) &gt;=BoardSize[Min H]) *(MIN(OrderData[[#This Row],[Board H]:[Board W]]) &lt;BoardSize[Max H])),BoardSize[Size],"?",1))</f>
        <v/>
      </c>
      <c r="R96" s="4" t="str">
        <f t="array" aca="true" ref="R96">IF(COUNTA(OrderData[[#This Row],[Box Style]], OrderData[[#This Row],[Height (mm)]:[Depth (mm)]])=0, "",_xlfn.XLOOKUP(1,  (MAX(OrderData[[#This Row],[Board H]:[Board W]]) &gt;= BoardSize[Min W])  *(MAX(OrderData[[#This Row],[Board H]:[Board W]]) &lt; BoardSize[Max W]),  BoardSize[Size],  "?",1 ))</f>
        <v/>
      </c>
      <c r="S9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6" s="65" t="str">
        <f t="array" aca="true" ref="T9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6" s="39" t="str">
        <f t="array" aca="true" ref="U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6" s="35" t="str">
        <f t="array" aca="true" ref="V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6" s="66"/>
    </row>
    <row r="97" spans="2:23" customHeight="1">
      <c r="B97" s="64" t="str">
        <f>IF(COUNTA(OrderData[[#This Row],[Box Style]], OrderData[[#This Row],[Height (mm)]:[Depth (mm)]]) = 0, "", IF(ISNUMBER(B96),  B96+1,  1))</f>
        <v/>
      </c>
      <c r="C97" s="41"/>
      <c r="D97" s="41"/>
      <c r="E97" s="9"/>
      <c r="F97" s="25"/>
      <c r="G97" s="42"/>
      <c r="H97" s="42"/>
      <c r="I97" s="42"/>
      <c r="J97" s="42"/>
      <c r="K97" s="28"/>
      <c r="L97" s="25"/>
      <c r="M97" s="25"/>
      <c r="N97" s="4" t="str">
        <f>IF(ISBLANK(OrderData[[#This Row],[Height (mm)]]),"", IF(ISBLANK(OrderData[[#This Row],[Quantity (default 1)]]), 1,OrderData[[#This Row],[Quantity (default 1)]]))</f>
        <v/>
      </c>
      <c r="O97" s="4" t="str">
        <f t="array" aca="true" ref="O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7" s="4" t="str">
        <f t="array" aca="true" ref="P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7" s="4" t="str">
        <f t="array" aca="true" ref="Q97">IF(COUNTA(OrderData[[#This Row],[Box Style]],OrderData[[#This Row],[Height (mm)]:[Depth (mm)]])=0,"",_xlfn.XLOOKUP(1, ((MIN(OrderData[[#This Row],[Board H]:[Board W]]) &gt;=BoardSize[Min H]) *(MIN(OrderData[[#This Row],[Board H]:[Board W]]) &lt;BoardSize[Max H])),BoardSize[Size],"?",1))</f>
        <v/>
      </c>
      <c r="R97" s="4" t="str">
        <f t="array" aca="true" ref="R97">IF(COUNTA(OrderData[[#This Row],[Box Style]], OrderData[[#This Row],[Height (mm)]:[Depth (mm)]])=0, "",_xlfn.XLOOKUP(1,  (MAX(OrderData[[#This Row],[Board H]:[Board W]]) &gt;= BoardSize[Min W])  *(MAX(OrderData[[#This Row],[Board H]:[Board W]]) &lt; BoardSize[Max W]),  BoardSize[Size],  "?",1 ))</f>
        <v/>
      </c>
      <c r="S9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7" s="65" t="str">
        <f t="array" aca="true" ref="T9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7" s="39" t="str">
        <f t="array" aca="true" ref="U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7" s="35" t="str">
        <f t="array" aca="true" ref="V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7" s="66"/>
    </row>
    <row r="98" spans="2:23" customHeight="1">
      <c r="B98" s="64" t="str">
        <f>IF(COUNTA(OrderData[[#This Row],[Box Style]], OrderData[[#This Row],[Height (mm)]:[Depth (mm)]]) = 0, "", IF(ISNUMBER(B97),  B97+1,  1))</f>
        <v/>
      </c>
      <c r="C98" s="41"/>
      <c r="D98" s="41"/>
      <c r="E98" s="9"/>
      <c r="F98" s="25"/>
      <c r="G98" s="42"/>
      <c r="H98" s="42"/>
      <c r="I98" s="42"/>
      <c r="J98" s="42"/>
      <c r="K98" s="28"/>
      <c r="L98" s="25"/>
      <c r="M98" s="25"/>
      <c r="N98" s="4" t="str">
        <f>IF(ISBLANK(OrderData[[#This Row],[Height (mm)]]),"", IF(ISBLANK(OrderData[[#This Row],[Quantity (default 1)]]), 1,OrderData[[#This Row],[Quantity (default 1)]]))</f>
        <v/>
      </c>
      <c r="O98" s="4" t="str">
        <f t="array" aca="true" ref="O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8" s="4" t="str">
        <f t="array" aca="true" ref="P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8" s="4" t="str">
        <f t="array" aca="true" ref="Q98">IF(COUNTA(OrderData[[#This Row],[Box Style]],OrderData[[#This Row],[Height (mm)]:[Depth (mm)]])=0,"",_xlfn.XLOOKUP(1, ((MIN(OrderData[[#This Row],[Board H]:[Board W]]) &gt;=BoardSize[Min H]) *(MIN(OrderData[[#This Row],[Board H]:[Board W]]) &lt;BoardSize[Max H])),BoardSize[Size],"?",1))</f>
        <v/>
      </c>
      <c r="R98" s="4" t="str">
        <f t="array" aca="true" ref="R98">IF(COUNTA(OrderData[[#This Row],[Box Style]], OrderData[[#This Row],[Height (mm)]:[Depth (mm)]])=0, "",_xlfn.XLOOKUP(1,  (MAX(OrderData[[#This Row],[Board H]:[Board W]]) &gt;= BoardSize[Min W])  *(MAX(OrderData[[#This Row],[Board H]:[Board W]]) &lt; BoardSize[Max W]),  BoardSize[Size],  "?",1 ))</f>
        <v/>
      </c>
      <c r="S9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8" s="65" t="str">
        <f t="array" aca="true" ref="T9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8" s="39" t="str">
        <f t="array" aca="true" ref="U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8" s="35" t="str">
        <f t="array" aca="true" ref="V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8" s="66"/>
    </row>
    <row r="99" spans="2:23" customHeight="1">
      <c r="B99" s="64" t="str">
        <f>IF(COUNTA(OrderData[[#This Row],[Box Style]], OrderData[[#This Row],[Height (mm)]:[Depth (mm)]]) = 0, "", IF(ISNUMBER(B98),  B98+1,  1))</f>
        <v/>
      </c>
      <c r="C99" s="41"/>
      <c r="D99" s="41"/>
      <c r="E99" s="9"/>
      <c r="F99" s="25"/>
      <c r="G99" s="42"/>
      <c r="H99" s="42"/>
      <c r="I99" s="42"/>
      <c r="J99" s="42"/>
      <c r="K99" s="28"/>
      <c r="L99" s="25"/>
      <c r="M99" s="25"/>
      <c r="N99" s="4" t="str">
        <f>IF(ISBLANK(OrderData[[#This Row],[Height (mm)]]),"", IF(ISBLANK(OrderData[[#This Row],[Quantity (default 1)]]), 1,OrderData[[#This Row],[Quantity (default 1)]]))</f>
        <v/>
      </c>
      <c r="O99" s="4" t="str">
        <f t="array" aca="true" ref="O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99" s="4" t="str">
        <f t="array" aca="true" ref="P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99" s="4" t="str">
        <f t="array" aca="true" ref="Q99">IF(COUNTA(OrderData[[#This Row],[Box Style]],OrderData[[#This Row],[Height (mm)]:[Depth (mm)]])=0,"",_xlfn.XLOOKUP(1, ((MIN(OrderData[[#This Row],[Board H]:[Board W]]) &gt;=BoardSize[Min H]) *(MIN(OrderData[[#This Row],[Board H]:[Board W]]) &lt;BoardSize[Max H])),BoardSize[Size],"?",1))</f>
        <v/>
      </c>
      <c r="R99" s="4" t="str">
        <f t="array" aca="true" ref="R99">IF(COUNTA(OrderData[[#This Row],[Box Style]], OrderData[[#This Row],[Height (mm)]:[Depth (mm)]])=0, "",_xlfn.XLOOKUP(1,  (MAX(OrderData[[#This Row],[Board H]:[Board W]]) &gt;= BoardSize[Min W])  *(MAX(OrderData[[#This Row],[Board H]:[Board W]]) &lt; BoardSize[Max W]),  BoardSize[Size],  "?",1 ))</f>
        <v/>
      </c>
      <c r="S9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99" s="65" t="str">
        <f t="array" aca="true" ref="T9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99" s="39" t="str">
        <f t="array" aca="true" ref="U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99" s="35" t="str">
        <f t="array" aca="true" ref="V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99" s="66"/>
    </row>
    <row r="100" spans="2:23" customHeight="1">
      <c r="B100" s="64" t="str">
        <f>IF(COUNTA(OrderData[[#This Row],[Box Style]], OrderData[[#This Row],[Height (mm)]:[Depth (mm)]]) = 0, "", IF(ISNUMBER(B99),  B99+1,  1))</f>
        <v/>
      </c>
      <c r="C100" s="41"/>
      <c r="D100" s="41"/>
      <c r="E100" s="9"/>
      <c r="F100" s="25"/>
      <c r="G100" s="42"/>
      <c r="H100" s="42"/>
      <c r="I100" s="42"/>
      <c r="J100" s="42"/>
      <c r="K100" s="28"/>
      <c r="L100" s="25"/>
      <c r="M100" s="25"/>
      <c r="N100" s="4" t="str">
        <f>IF(ISBLANK(OrderData[[#This Row],[Height (mm)]]),"", IF(ISBLANK(OrderData[[#This Row],[Quantity (default 1)]]), 1,OrderData[[#This Row],[Quantity (default 1)]]))</f>
        <v/>
      </c>
      <c r="O100" s="4" t="str">
        <f t="array" aca="true" ref="O1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0" s="4" t="str">
        <f t="array" aca="true" ref="P1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0" s="4" t="str">
        <f t="array" aca="true" ref="Q100">IF(COUNTA(OrderData[[#This Row],[Box Style]],OrderData[[#This Row],[Height (mm)]:[Depth (mm)]])=0,"",_xlfn.XLOOKUP(1, ((MIN(OrderData[[#This Row],[Board H]:[Board W]]) &gt;=BoardSize[Min H]) *(MIN(OrderData[[#This Row],[Board H]:[Board W]]) &lt;BoardSize[Max H])),BoardSize[Size],"?",1))</f>
        <v/>
      </c>
      <c r="R100" s="4" t="str">
        <f t="array" aca="true" ref="R100">IF(COUNTA(OrderData[[#This Row],[Box Style]], OrderData[[#This Row],[Height (mm)]:[Depth (mm)]])=0, "",_xlfn.XLOOKUP(1,  (MAX(OrderData[[#This Row],[Board H]:[Board W]]) &gt;= BoardSize[Min W])  *(MAX(OrderData[[#This Row],[Board H]:[Board W]]) &lt; BoardSize[Max W]),  BoardSize[Size],  "?",1 ))</f>
        <v/>
      </c>
      <c r="S10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0" s="65" t="str">
        <f t="array" aca="true" ref="T10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0" s="39" t="str">
        <f t="array" aca="true" ref="U1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0" s="35" t="str">
        <f t="array" aca="true" ref="V1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0" s="66"/>
    </row>
    <row r="101" spans="2:23" customHeight="1">
      <c r="B101" s="64" t="str">
        <f>IF(COUNTA(OrderData[[#This Row],[Box Style]], OrderData[[#This Row],[Height (mm)]:[Depth (mm)]]) = 0, "", IF(ISNUMBER(B100),  B100+1,  1))</f>
        <v/>
      </c>
      <c r="C101" s="41"/>
      <c r="D101" s="41"/>
      <c r="E101" s="9"/>
      <c r="F101" s="25"/>
      <c r="G101" s="42"/>
      <c r="H101" s="42"/>
      <c r="I101" s="42"/>
      <c r="J101" s="42"/>
      <c r="K101" s="28"/>
      <c r="L101" s="25"/>
      <c r="M101" s="25"/>
      <c r="N101" s="4" t="str">
        <f>IF(ISBLANK(OrderData[[#This Row],[Height (mm)]]),"", IF(ISBLANK(OrderData[[#This Row],[Quantity (default 1)]]), 1,OrderData[[#This Row],[Quantity (default 1)]]))</f>
        <v/>
      </c>
      <c r="O101" s="4" t="str">
        <f t="array" aca="true" ref="O10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1" s="4" t="str">
        <f t="array" aca="true" ref="P10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1" s="4" t="str">
        <f t="array" aca="true" ref="Q101">IF(COUNTA(OrderData[[#This Row],[Box Style]],OrderData[[#This Row],[Height (mm)]:[Depth (mm)]])=0,"",_xlfn.XLOOKUP(1, ((MIN(OrderData[[#This Row],[Board H]:[Board W]]) &gt;=BoardSize[Min H]) *(MIN(OrderData[[#This Row],[Board H]:[Board W]]) &lt;BoardSize[Max H])),BoardSize[Size],"?",1))</f>
        <v/>
      </c>
      <c r="R101" s="4" t="str">
        <f t="array" aca="true" ref="R101">IF(COUNTA(OrderData[[#This Row],[Box Style]], OrderData[[#This Row],[Height (mm)]:[Depth (mm)]])=0, "",_xlfn.XLOOKUP(1,  (MAX(OrderData[[#This Row],[Board H]:[Board W]]) &gt;= BoardSize[Min W])  *(MAX(OrderData[[#This Row],[Board H]:[Board W]]) &lt; BoardSize[Max W]),  BoardSize[Size],  "?",1 ))</f>
        <v/>
      </c>
      <c r="S10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1" s="65" t="str">
        <f t="array" aca="true" ref="T10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1" s="39" t="str">
        <f t="array" aca="true" ref="U10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1" s="35" t="str">
        <f t="array" aca="true" ref="V10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1" s="66"/>
    </row>
    <row r="102" spans="2:23" customHeight="1">
      <c r="B102" s="64" t="str">
        <f>IF(COUNTA(OrderData[[#This Row],[Box Style]], OrderData[[#This Row],[Height (mm)]:[Depth (mm)]]) = 0, "", IF(ISNUMBER(B101),  B101+1,  1))</f>
        <v/>
      </c>
      <c r="C102" s="41"/>
      <c r="D102" s="41"/>
      <c r="E102" s="9"/>
      <c r="F102" s="25"/>
      <c r="G102" s="42"/>
      <c r="H102" s="42"/>
      <c r="I102" s="42"/>
      <c r="J102" s="42"/>
      <c r="K102" s="28"/>
      <c r="L102" s="25"/>
      <c r="M102" s="25"/>
      <c r="N102" s="4" t="str">
        <f>IF(ISBLANK(OrderData[[#This Row],[Height (mm)]]),"", IF(ISBLANK(OrderData[[#This Row],[Quantity (default 1)]]), 1,OrderData[[#This Row],[Quantity (default 1)]]))</f>
        <v/>
      </c>
      <c r="O102" s="4" t="str">
        <f t="array" aca="true" ref="O10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2" s="4" t="str">
        <f t="array" aca="true" ref="P10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2" s="4" t="str">
        <f t="array" aca="true" ref="Q102">IF(COUNTA(OrderData[[#This Row],[Box Style]],OrderData[[#This Row],[Height (mm)]:[Depth (mm)]])=0,"",_xlfn.XLOOKUP(1, ((MIN(OrderData[[#This Row],[Board H]:[Board W]]) &gt;=BoardSize[Min H]) *(MIN(OrderData[[#This Row],[Board H]:[Board W]]) &lt;BoardSize[Max H])),BoardSize[Size],"?",1))</f>
        <v/>
      </c>
      <c r="R102" s="4" t="str">
        <f t="array" aca="true" ref="R102">IF(COUNTA(OrderData[[#This Row],[Box Style]], OrderData[[#This Row],[Height (mm)]:[Depth (mm)]])=0, "",_xlfn.XLOOKUP(1,  (MAX(OrderData[[#This Row],[Board H]:[Board W]]) &gt;= BoardSize[Min W])  *(MAX(OrderData[[#This Row],[Board H]:[Board W]]) &lt; BoardSize[Max W]),  BoardSize[Size],  "?",1 ))</f>
        <v/>
      </c>
      <c r="S10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2" s="65" t="str">
        <f t="array" aca="true" ref="T10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2" s="39" t="str">
        <f t="array" aca="true" ref="U10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2" s="35" t="str">
        <f t="array" aca="true" ref="V10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2" s="66"/>
    </row>
    <row r="103" spans="2:23" customHeight="1">
      <c r="B103" s="64" t="str">
        <f>IF(COUNTA(OrderData[[#This Row],[Box Style]], OrderData[[#This Row],[Height (mm)]:[Depth (mm)]]) = 0, "", IF(ISNUMBER(B102),  B102+1,  1))</f>
        <v/>
      </c>
      <c r="C103" s="41"/>
      <c r="D103" s="41"/>
      <c r="E103" s="9"/>
      <c r="F103" s="25"/>
      <c r="G103" s="42"/>
      <c r="H103" s="42"/>
      <c r="I103" s="42"/>
      <c r="J103" s="42"/>
      <c r="K103" s="28"/>
      <c r="L103" s="25"/>
      <c r="M103" s="25"/>
      <c r="N103" s="4" t="str">
        <f>IF(ISBLANK(OrderData[[#This Row],[Height (mm)]]),"", IF(ISBLANK(OrderData[[#This Row],[Quantity (default 1)]]), 1,OrderData[[#This Row],[Quantity (default 1)]]))</f>
        <v/>
      </c>
      <c r="O103" s="4" t="str">
        <f t="array" aca="true" ref="O10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3" s="4" t="str">
        <f t="array" aca="true" ref="P10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3" s="4" t="str">
        <f t="array" aca="true" ref="Q103">IF(COUNTA(OrderData[[#This Row],[Box Style]],OrderData[[#This Row],[Height (mm)]:[Depth (mm)]])=0,"",_xlfn.XLOOKUP(1, ((MIN(OrderData[[#This Row],[Board H]:[Board W]]) &gt;=BoardSize[Min H]) *(MIN(OrderData[[#This Row],[Board H]:[Board W]]) &lt;BoardSize[Max H])),BoardSize[Size],"?",1))</f>
        <v/>
      </c>
      <c r="R103" s="4" t="str">
        <f t="array" aca="true" ref="R103">IF(COUNTA(OrderData[[#This Row],[Box Style]], OrderData[[#This Row],[Height (mm)]:[Depth (mm)]])=0, "",_xlfn.XLOOKUP(1,  (MAX(OrderData[[#This Row],[Board H]:[Board W]]) &gt;= BoardSize[Min W])  *(MAX(OrderData[[#This Row],[Board H]:[Board W]]) &lt; BoardSize[Max W]),  BoardSize[Size],  "?",1 ))</f>
        <v/>
      </c>
      <c r="S10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3" s="65" t="str">
        <f t="array" aca="true" ref="T10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3" s="39" t="str">
        <f t="array" aca="true" ref="U10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3" s="35" t="str">
        <f t="array" aca="true" ref="V10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3" s="66"/>
    </row>
    <row r="104" spans="2:23" customHeight="1">
      <c r="B104" s="64" t="str">
        <f>IF(COUNTA(OrderData[[#This Row],[Box Style]], OrderData[[#This Row],[Height (mm)]:[Depth (mm)]]) = 0, "", IF(ISNUMBER(B103),  B103+1,  1))</f>
        <v/>
      </c>
      <c r="C104" s="41"/>
      <c r="D104" s="41"/>
      <c r="E104" s="9"/>
      <c r="F104" s="25"/>
      <c r="G104" s="42"/>
      <c r="H104" s="42"/>
      <c r="I104" s="42"/>
      <c r="J104" s="42"/>
      <c r="K104" s="28"/>
      <c r="L104" s="25"/>
      <c r="M104" s="25"/>
      <c r="N104" s="4" t="str">
        <f>IF(ISBLANK(OrderData[[#This Row],[Height (mm)]]),"", IF(ISBLANK(OrderData[[#This Row],[Quantity (default 1)]]), 1,OrderData[[#This Row],[Quantity (default 1)]]))</f>
        <v/>
      </c>
      <c r="O104" s="4" t="str">
        <f t="array" aca="true" ref="O10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4" s="4" t="str">
        <f t="array" aca="true" ref="P10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4" s="4" t="str">
        <f t="array" aca="true" ref="Q104">IF(COUNTA(OrderData[[#This Row],[Box Style]],OrderData[[#This Row],[Height (mm)]:[Depth (mm)]])=0,"",_xlfn.XLOOKUP(1, ((MIN(OrderData[[#This Row],[Board H]:[Board W]]) &gt;=BoardSize[Min H]) *(MIN(OrderData[[#This Row],[Board H]:[Board W]]) &lt;BoardSize[Max H])),BoardSize[Size],"?",1))</f>
        <v/>
      </c>
      <c r="R104" s="4" t="str">
        <f t="array" aca="true" ref="R104">IF(COUNTA(OrderData[[#This Row],[Box Style]], OrderData[[#This Row],[Height (mm)]:[Depth (mm)]])=0, "",_xlfn.XLOOKUP(1,  (MAX(OrderData[[#This Row],[Board H]:[Board W]]) &gt;= BoardSize[Min W])  *(MAX(OrderData[[#This Row],[Board H]:[Board W]]) &lt; BoardSize[Max W]),  BoardSize[Size],  "?",1 ))</f>
        <v/>
      </c>
      <c r="S10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4" s="65" t="str">
        <f t="array" aca="true" ref="T10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4" s="39" t="str">
        <f t="array" aca="true" ref="U10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4" s="35" t="str">
        <f t="array" aca="true" ref="V10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4" s="66"/>
    </row>
    <row r="105" spans="2:23" customHeight="1">
      <c r="B105" s="64" t="str">
        <f>IF(COUNTA(OrderData[[#This Row],[Box Style]], OrderData[[#This Row],[Height (mm)]:[Depth (mm)]]) = 0, "", IF(ISNUMBER(B104),  B104+1,  1))</f>
        <v/>
      </c>
      <c r="C105" s="41"/>
      <c r="D105" s="41"/>
      <c r="E105" s="9"/>
      <c r="F105" s="25"/>
      <c r="G105" s="42"/>
      <c r="H105" s="42"/>
      <c r="I105" s="42"/>
      <c r="J105" s="42"/>
      <c r="K105" s="28"/>
      <c r="L105" s="25"/>
      <c r="M105" s="25"/>
      <c r="N105" s="4" t="str">
        <f>IF(ISBLANK(OrderData[[#This Row],[Height (mm)]]),"", IF(ISBLANK(OrderData[[#This Row],[Quantity (default 1)]]), 1,OrderData[[#This Row],[Quantity (default 1)]]))</f>
        <v/>
      </c>
      <c r="O105" s="4" t="str">
        <f t="array" aca="true" ref="O10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5" s="4" t="str">
        <f t="array" aca="true" ref="P10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5" s="4" t="str">
        <f t="array" aca="true" ref="Q105">IF(COUNTA(OrderData[[#This Row],[Box Style]],OrderData[[#This Row],[Height (mm)]:[Depth (mm)]])=0,"",_xlfn.XLOOKUP(1, ((MIN(OrderData[[#This Row],[Board H]:[Board W]]) &gt;=BoardSize[Min H]) *(MIN(OrderData[[#This Row],[Board H]:[Board W]]) &lt;BoardSize[Max H])),BoardSize[Size],"?",1))</f>
        <v/>
      </c>
      <c r="R105" s="4" t="str">
        <f t="array" aca="true" ref="R105">IF(COUNTA(OrderData[[#This Row],[Box Style]], OrderData[[#This Row],[Height (mm)]:[Depth (mm)]])=0, "",_xlfn.XLOOKUP(1,  (MAX(OrderData[[#This Row],[Board H]:[Board W]]) &gt;= BoardSize[Min W])  *(MAX(OrderData[[#This Row],[Board H]:[Board W]]) &lt; BoardSize[Max W]),  BoardSize[Size],  "?",1 ))</f>
        <v/>
      </c>
      <c r="S10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5" s="65" t="str">
        <f t="array" aca="true" ref="T10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5" s="39" t="str">
        <f t="array" aca="true" ref="U10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5" s="35" t="str">
        <f t="array" aca="true" ref="V10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5" s="66"/>
    </row>
    <row r="106" spans="2:23" customHeight="1">
      <c r="B106" s="64" t="str">
        <f>IF(COUNTA(OrderData[[#This Row],[Box Style]], OrderData[[#This Row],[Height (mm)]:[Depth (mm)]]) = 0, "", IF(ISNUMBER(B105),  B105+1,  1))</f>
        <v/>
      </c>
      <c r="C106" s="41"/>
      <c r="D106" s="41"/>
      <c r="E106" s="9"/>
      <c r="F106" s="25"/>
      <c r="G106" s="42"/>
      <c r="H106" s="42"/>
      <c r="I106" s="42"/>
      <c r="J106" s="42"/>
      <c r="K106" s="28"/>
      <c r="L106" s="25"/>
      <c r="M106" s="25"/>
      <c r="N106" s="4" t="str">
        <f>IF(ISBLANK(OrderData[[#This Row],[Height (mm)]]),"", IF(ISBLANK(OrderData[[#This Row],[Quantity (default 1)]]), 1,OrderData[[#This Row],[Quantity (default 1)]]))</f>
        <v/>
      </c>
      <c r="O106" s="4" t="str">
        <f t="array" aca="true" ref="O10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6" s="4" t="str">
        <f t="array" aca="true" ref="P10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6" s="4" t="str">
        <f t="array" aca="true" ref="Q106">IF(COUNTA(OrderData[[#This Row],[Box Style]],OrderData[[#This Row],[Height (mm)]:[Depth (mm)]])=0,"",_xlfn.XLOOKUP(1, ((MIN(OrderData[[#This Row],[Board H]:[Board W]]) &gt;=BoardSize[Min H]) *(MIN(OrderData[[#This Row],[Board H]:[Board W]]) &lt;BoardSize[Max H])),BoardSize[Size],"?",1))</f>
        <v/>
      </c>
      <c r="R106" s="4" t="str">
        <f t="array" aca="true" ref="R106">IF(COUNTA(OrderData[[#This Row],[Box Style]], OrderData[[#This Row],[Height (mm)]:[Depth (mm)]])=0, "",_xlfn.XLOOKUP(1,  (MAX(OrderData[[#This Row],[Board H]:[Board W]]) &gt;= BoardSize[Min W])  *(MAX(OrderData[[#This Row],[Board H]:[Board W]]) &lt; BoardSize[Max W]),  BoardSize[Size],  "?",1 ))</f>
        <v/>
      </c>
      <c r="S10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6" s="65" t="str">
        <f t="array" aca="true" ref="T10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6" s="39" t="str">
        <f t="array" aca="true" ref="U10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6" s="35" t="str">
        <f t="array" aca="true" ref="V10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6" s="66"/>
    </row>
    <row r="107" spans="2:23" customHeight="1">
      <c r="B107" s="64" t="str">
        <f>IF(COUNTA(OrderData[[#This Row],[Box Style]], OrderData[[#This Row],[Height (mm)]:[Depth (mm)]]) = 0, "", IF(ISNUMBER(B106),  B106+1,  1))</f>
        <v/>
      </c>
      <c r="C107" s="41"/>
      <c r="D107" s="41"/>
      <c r="E107" s="9"/>
      <c r="F107" s="25"/>
      <c r="G107" s="42"/>
      <c r="H107" s="42"/>
      <c r="I107" s="42"/>
      <c r="J107" s="42"/>
      <c r="K107" s="28"/>
      <c r="L107" s="25"/>
      <c r="M107" s="25"/>
      <c r="N107" s="4" t="str">
        <f>IF(ISBLANK(OrderData[[#This Row],[Height (mm)]]),"", IF(ISBLANK(OrderData[[#This Row],[Quantity (default 1)]]), 1,OrderData[[#This Row],[Quantity (default 1)]]))</f>
        <v/>
      </c>
      <c r="O107" s="4" t="str">
        <f t="array" aca="true" ref="O10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7" s="4" t="str">
        <f t="array" aca="true" ref="P10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7" s="4" t="str">
        <f t="array" aca="true" ref="Q107">IF(COUNTA(OrderData[[#This Row],[Box Style]],OrderData[[#This Row],[Height (mm)]:[Depth (mm)]])=0,"",_xlfn.XLOOKUP(1, ((MIN(OrderData[[#This Row],[Board H]:[Board W]]) &gt;=BoardSize[Min H]) *(MIN(OrderData[[#This Row],[Board H]:[Board W]]) &lt;BoardSize[Max H])),BoardSize[Size],"?",1))</f>
        <v/>
      </c>
      <c r="R107" s="4" t="str">
        <f t="array" aca="true" ref="R107">IF(COUNTA(OrderData[[#This Row],[Box Style]], OrderData[[#This Row],[Height (mm)]:[Depth (mm)]])=0, "",_xlfn.XLOOKUP(1,  (MAX(OrderData[[#This Row],[Board H]:[Board W]]) &gt;= BoardSize[Min W])  *(MAX(OrderData[[#This Row],[Board H]:[Board W]]) &lt; BoardSize[Max W]),  BoardSize[Size],  "?",1 ))</f>
        <v/>
      </c>
      <c r="S10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7" s="65" t="str">
        <f t="array" aca="true" ref="T10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7" s="39" t="str">
        <f t="array" aca="true" ref="U10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7" s="35" t="str">
        <f t="array" aca="true" ref="V10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7" s="66"/>
    </row>
    <row r="108" spans="2:23" customHeight="1">
      <c r="B108" s="64" t="str">
        <f>IF(COUNTA(OrderData[[#This Row],[Box Style]], OrderData[[#This Row],[Height (mm)]:[Depth (mm)]]) = 0, "", IF(ISNUMBER(B107),  B107+1,  1))</f>
        <v/>
      </c>
      <c r="C108" s="41"/>
      <c r="D108" s="41"/>
      <c r="E108" s="9"/>
      <c r="F108" s="25"/>
      <c r="G108" s="42"/>
      <c r="H108" s="42"/>
      <c r="I108" s="42"/>
      <c r="J108" s="42"/>
      <c r="K108" s="28"/>
      <c r="L108" s="25"/>
      <c r="M108" s="25"/>
      <c r="N108" s="4" t="str">
        <f>IF(ISBLANK(OrderData[[#This Row],[Height (mm)]]),"", IF(ISBLANK(OrderData[[#This Row],[Quantity (default 1)]]), 1,OrderData[[#This Row],[Quantity (default 1)]]))</f>
        <v/>
      </c>
      <c r="O108" s="4" t="str">
        <f t="array" aca="true" ref="O10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8" s="4" t="str">
        <f t="array" aca="true" ref="P10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8" s="4" t="str">
        <f t="array" aca="true" ref="Q108">IF(COUNTA(OrderData[[#This Row],[Box Style]],OrderData[[#This Row],[Height (mm)]:[Depth (mm)]])=0,"",_xlfn.XLOOKUP(1, ((MIN(OrderData[[#This Row],[Board H]:[Board W]]) &gt;=BoardSize[Min H]) *(MIN(OrderData[[#This Row],[Board H]:[Board W]]) &lt;BoardSize[Max H])),BoardSize[Size],"?",1))</f>
        <v/>
      </c>
      <c r="R108" s="4" t="str">
        <f t="array" aca="true" ref="R108">IF(COUNTA(OrderData[[#This Row],[Box Style]], OrderData[[#This Row],[Height (mm)]:[Depth (mm)]])=0, "",_xlfn.XLOOKUP(1,  (MAX(OrderData[[#This Row],[Board H]:[Board W]]) &gt;= BoardSize[Min W])  *(MAX(OrderData[[#This Row],[Board H]:[Board W]]) &lt; BoardSize[Max W]),  BoardSize[Size],  "?",1 ))</f>
        <v/>
      </c>
      <c r="S10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8" s="65" t="str">
        <f t="array" aca="true" ref="T10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8" s="39" t="str">
        <f t="array" aca="true" ref="U10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8" s="35" t="str">
        <f t="array" aca="true" ref="V10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8" s="66"/>
    </row>
    <row r="109" spans="2:23" customHeight="1">
      <c r="B109" s="64" t="str">
        <f>IF(COUNTA(OrderData[[#This Row],[Box Style]], OrderData[[#This Row],[Height (mm)]:[Depth (mm)]]) = 0, "", IF(ISNUMBER(B108),  B108+1,  1))</f>
        <v/>
      </c>
      <c r="C109" s="41"/>
      <c r="D109" s="41"/>
      <c r="E109" s="9"/>
      <c r="F109" s="25"/>
      <c r="G109" s="42"/>
      <c r="H109" s="42"/>
      <c r="I109" s="42"/>
      <c r="J109" s="42"/>
      <c r="K109" s="28"/>
      <c r="L109" s="25"/>
      <c r="M109" s="25"/>
      <c r="N109" s="4" t="str">
        <f>IF(ISBLANK(OrderData[[#This Row],[Height (mm)]]),"", IF(ISBLANK(OrderData[[#This Row],[Quantity (default 1)]]), 1,OrderData[[#This Row],[Quantity (default 1)]]))</f>
        <v/>
      </c>
      <c r="O109" s="4" t="str">
        <f t="array" aca="true" ref="O10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09" s="4" t="str">
        <f t="array" aca="true" ref="P10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09" s="4" t="str">
        <f t="array" aca="true" ref="Q109">IF(COUNTA(OrderData[[#This Row],[Box Style]],OrderData[[#This Row],[Height (mm)]:[Depth (mm)]])=0,"",_xlfn.XLOOKUP(1, ((MIN(OrderData[[#This Row],[Board H]:[Board W]]) &gt;=BoardSize[Min H]) *(MIN(OrderData[[#This Row],[Board H]:[Board W]]) &lt;BoardSize[Max H])),BoardSize[Size],"?",1))</f>
        <v/>
      </c>
      <c r="R109" s="4" t="str">
        <f t="array" aca="true" ref="R109">IF(COUNTA(OrderData[[#This Row],[Box Style]], OrderData[[#This Row],[Height (mm)]:[Depth (mm)]])=0, "",_xlfn.XLOOKUP(1,  (MAX(OrderData[[#This Row],[Board H]:[Board W]]) &gt;= BoardSize[Min W])  *(MAX(OrderData[[#This Row],[Board H]:[Board W]]) &lt; BoardSize[Max W]),  BoardSize[Size],  "?",1 ))</f>
        <v/>
      </c>
      <c r="S10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09" s="65" t="str">
        <f t="array" aca="true" ref="T10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09" s="39" t="str">
        <f t="array" aca="true" ref="U10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09" s="35" t="str">
        <f t="array" aca="true" ref="V10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09" s="66"/>
    </row>
    <row r="110" spans="2:23" customHeight="1">
      <c r="B110" s="64" t="str">
        <f>IF(COUNTA(OrderData[[#This Row],[Box Style]], OrderData[[#This Row],[Height (mm)]:[Depth (mm)]]) = 0, "", IF(ISNUMBER(B109),  B109+1,  1))</f>
        <v/>
      </c>
      <c r="C110" s="41"/>
      <c r="D110" s="41"/>
      <c r="E110" s="9"/>
      <c r="F110" s="25"/>
      <c r="G110" s="42"/>
      <c r="H110" s="42"/>
      <c r="I110" s="42"/>
      <c r="J110" s="42"/>
      <c r="K110" s="28"/>
      <c r="L110" s="25"/>
      <c r="M110" s="25"/>
      <c r="N110" s="4" t="str">
        <f>IF(ISBLANK(OrderData[[#This Row],[Height (mm)]]),"", IF(ISBLANK(OrderData[[#This Row],[Quantity (default 1)]]), 1,OrderData[[#This Row],[Quantity (default 1)]]))</f>
        <v/>
      </c>
      <c r="O110" s="4" t="str">
        <f t="array" aca="true" ref="O1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0" s="4" t="str">
        <f t="array" aca="true" ref="P1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0" s="4" t="str">
        <f t="array" aca="true" ref="Q110">IF(COUNTA(OrderData[[#This Row],[Box Style]],OrderData[[#This Row],[Height (mm)]:[Depth (mm)]])=0,"",_xlfn.XLOOKUP(1, ((MIN(OrderData[[#This Row],[Board H]:[Board W]]) &gt;=BoardSize[Min H]) *(MIN(OrderData[[#This Row],[Board H]:[Board W]]) &lt;BoardSize[Max H])),BoardSize[Size],"?",1))</f>
        <v/>
      </c>
      <c r="R110" s="4" t="str">
        <f t="array" aca="true" ref="R110">IF(COUNTA(OrderData[[#This Row],[Box Style]], OrderData[[#This Row],[Height (mm)]:[Depth (mm)]])=0, "",_xlfn.XLOOKUP(1,  (MAX(OrderData[[#This Row],[Board H]:[Board W]]) &gt;= BoardSize[Min W])  *(MAX(OrderData[[#This Row],[Board H]:[Board W]]) &lt; BoardSize[Max W]),  BoardSize[Size],  "?",1 ))</f>
        <v/>
      </c>
      <c r="S11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0" s="65" t="str">
        <f t="array" aca="true" ref="T11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0" s="39" t="str">
        <f t="array" aca="true" ref="U1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0" s="35" t="str">
        <f t="array" aca="true" ref="V1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0" s="66"/>
    </row>
    <row r="111" spans="2:23" customHeight="1">
      <c r="B111" s="64" t="str">
        <f>IF(COUNTA(OrderData[[#This Row],[Box Style]], OrderData[[#This Row],[Height (mm)]:[Depth (mm)]]) = 0, "", IF(ISNUMBER(B110),  B110+1,  1))</f>
        <v/>
      </c>
      <c r="C111" s="41"/>
      <c r="D111" s="41"/>
      <c r="E111" s="9"/>
      <c r="F111" s="25"/>
      <c r="G111" s="42"/>
      <c r="H111" s="42"/>
      <c r="I111" s="42"/>
      <c r="J111" s="42"/>
      <c r="K111" s="28"/>
      <c r="L111" s="25"/>
      <c r="M111" s="25"/>
      <c r="N111" s="4" t="str">
        <f>IF(ISBLANK(OrderData[[#This Row],[Height (mm)]]),"", IF(ISBLANK(OrderData[[#This Row],[Quantity (default 1)]]), 1,OrderData[[#This Row],[Quantity (default 1)]]))</f>
        <v/>
      </c>
      <c r="O111" s="4" t="str">
        <f t="array" aca="true" ref="O1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1" s="4" t="str">
        <f t="array" aca="true" ref="P1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1" s="4" t="str">
        <f t="array" aca="true" ref="Q111">IF(COUNTA(OrderData[[#This Row],[Box Style]],OrderData[[#This Row],[Height (mm)]:[Depth (mm)]])=0,"",_xlfn.XLOOKUP(1, ((MIN(OrderData[[#This Row],[Board H]:[Board W]]) &gt;=BoardSize[Min H]) *(MIN(OrderData[[#This Row],[Board H]:[Board W]]) &lt;BoardSize[Max H])),BoardSize[Size],"?",1))</f>
        <v/>
      </c>
      <c r="R111" s="4" t="str">
        <f t="array" aca="true" ref="R111">IF(COUNTA(OrderData[[#This Row],[Box Style]], OrderData[[#This Row],[Height (mm)]:[Depth (mm)]])=0, "",_xlfn.XLOOKUP(1,  (MAX(OrderData[[#This Row],[Board H]:[Board W]]) &gt;= BoardSize[Min W])  *(MAX(OrderData[[#This Row],[Board H]:[Board W]]) &lt; BoardSize[Max W]),  BoardSize[Size],  "?",1 ))</f>
        <v/>
      </c>
      <c r="S11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1" s="65" t="str">
        <f t="array" aca="true" ref="T11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1" s="39" t="str">
        <f t="array" aca="true" ref="U1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1" s="35" t="str">
        <f t="array" aca="true" ref="V1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1" s="66"/>
    </row>
    <row r="112" spans="2:23" customHeight="1">
      <c r="B112" s="64" t="str">
        <f>IF(COUNTA(OrderData[[#This Row],[Box Style]], OrderData[[#This Row],[Height (mm)]:[Depth (mm)]]) = 0, "", IF(ISNUMBER(B111),  B111+1,  1))</f>
        <v/>
      </c>
      <c r="C112" s="41"/>
      <c r="D112" s="41"/>
      <c r="E112" s="9"/>
      <c r="F112" s="25"/>
      <c r="G112" s="42"/>
      <c r="H112" s="42"/>
      <c r="I112" s="42"/>
      <c r="J112" s="42"/>
      <c r="K112" s="28"/>
      <c r="L112" s="25"/>
      <c r="M112" s="25"/>
      <c r="N112" s="4" t="str">
        <f>IF(ISBLANK(OrderData[[#This Row],[Height (mm)]]),"", IF(ISBLANK(OrderData[[#This Row],[Quantity (default 1)]]), 1,OrderData[[#This Row],[Quantity (default 1)]]))</f>
        <v/>
      </c>
      <c r="O112" s="4" t="str">
        <f t="array" aca="true" ref="O1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2" s="4" t="str">
        <f t="array" aca="true" ref="P1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2" s="4" t="str">
        <f t="array" aca="true" ref="Q112">IF(COUNTA(OrderData[[#This Row],[Box Style]],OrderData[[#This Row],[Height (mm)]:[Depth (mm)]])=0,"",_xlfn.XLOOKUP(1, ((MIN(OrderData[[#This Row],[Board H]:[Board W]]) &gt;=BoardSize[Min H]) *(MIN(OrderData[[#This Row],[Board H]:[Board W]]) &lt;BoardSize[Max H])),BoardSize[Size],"?",1))</f>
        <v/>
      </c>
      <c r="R112" s="4" t="str">
        <f t="array" aca="true" ref="R112">IF(COUNTA(OrderData[[#This Row],[Box Style]], OrderData[[#This Row],[Height (mm)]:[Depth (mm)]])=0, "",_xlfn.XLOOKUP(1,  (MAX(OrderData[[#This Row],[Board H]:[Board W]]) &gt;= BoardSize[Min W])  *(MAX(OrderData[[#This Row],[Board H]:[Board W]]) &lt; BoardSize[Max W]),  BoardSize[Size],  "?",1 ))</f>
        <v/>
      </c>
      <c r="S11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2" s="65" t="str">
        <f t="array" aca="true" ref="T11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2" s="39" t="str">
        <f t="array" aca="true" ref="U1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2" s="35" t="str">
        <f t="array" aca="true" ref="V1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2" s="66"/>
    </row>
    <row r="113" spans="2:23" customHeight="1">
      <c r="B113" s="64" t="str">
        <f>IF(COUNTA(OrderData[[#This Row],[Box Style]], OrderData[[#This Row],[Height (mm)]:[Depth (mm)]]) = 0, "", IF(ISNUMBER(B112),  B112+1,  1))</f>
        <v/>
      </c>
      <c r="C113" s="41"/>
      <c r="D113" s="41"/>
      <c r="E113" s="9"/>
      <c r="F113" s="25"/>
      <c r="G113" s="42"/>
      <c r="H113" s="42"/>
      <c r="I113" s="42"/>
      <c r="J113" s="42"/>
      <c r="K113" s="28"/>
      <c r="L113" s="25"/>
      <c r="M113" s="25"/>
      <c r="N113" s="4" t="str">
        <f>IF(ISBLANK(OrderData[[#This Row],[Height (mm)]]),"", IF(ISBLANK(OrderData[[#This Row],[Quantity (default 1)]]), 1,OrderData[[#This Row],[Quantity (default 1)]]))</f>
        <v/>
      </c>
      <c r="O113" s="4" t="str">
        <f t="array" aca="true" ref="O1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3" s="4" t="str">
        <f t="array" aca="true" ref="P1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3" s="4" t="str">
        <f t="array" aca="true" ref="Q113">IF(COUNTA(OrderData[[#This Row],[Box Style]],OrderData[[#This Row],[Height (mm)]:[Depth (mm)]])=0,"",_xlfn.XLOOKUP(1, ((MIN(OrderData[[#This Row],[Board H]:[Board W]]) &gt;=BoardSize[Min H]) *(MIN(OrderData[[#This Row],[Board H]:[Board W]]) &lt;BoardSize[Max H])),BoardSize[Size],"?",1))</f>
        <v/>
      </c>
      <c r="R113" s="4" t="str">
        <f t="array" aca="true" ref="R113">IF(COUNTA(OrderData[[#This Row],[Box Style]], OrderData[[#This Row],[Height (mm)]:[Depth (mm)]])=0, "",_xlfn.XLOOKUP(1,  (MAX(OrderData[[#This Row],[Board H]:[Board W]]) &gt;= BoardSize[Min W])  *(MAX(OrderData[[#This Row],[Board H]:[Board W]]) &lt; BoardSize[Max W]),  BoardSize[Size],  "?",1 ))</f>
        <v/>
      </c>
      <c r="S11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3" s="65" t="str">
        <f t="array" aca="true" ref="T11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3" s="39" t="str">
        <f t="array" aca="true" ref="U1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3" s="35" t="str">
        <f t="array" aca="true" ref="V1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3" s="66"/>
    </row>
    <row r="114" spans="2:23" customHeight="1">
      <c r="B114" s="64" t="str">
        <f>IF(COUNTA(OrderData[[#This Row],[Box Style]], OrderData[[#This Row],[Height (mm)]:[Depth (mm)]]) = 0, "", IF(ISNUMBER(B113),  B113+1,  1))</f>
        <v/>
      </c>
      <c r="C114" s="41"/>
      <c r="D114" s="41"/>
      <c r="E114" s="9"/>
      <c r="F114" s="25"/>
      <c r="G114" s="42"/>
      <c r="H114" s="42"/>
      <c r="I114" s="42"/>
      <c r="J114" s="42"/>
      <c r="K114" s="28"/>
      <c r="L114" s="25"/>
      <c r="M114" s="25"/>
      <c r="N114" s="4" t="str">
        <f>IF(ISBLANK(OrderData[[#This Row],[Height (mm)]]),"", IF(ISBLANK(OrderData[[#This Row],[Quantity (default 1)]]), 1,OrderData[[#This Row],[Quantity (default 1)]]))</f>
        <v/>
      </c>
      <c r="O114" s="4" t="str">
        <f t="array" aca="true" ref="O1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4" s="4" t="str">
        <f t="array" aca="true" ref="P1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4" s="4" t="str">
        <f t="array" aca="true" ref="Q114">IF(COUNTA(OrderData[[#This Row],[Box Style]],OrderData[[#This Row],[Height (mm)]:[Depth (mm)]])=0,"",_xlfn.XLOOKUP(1, ((MIN(OrderData[[#This Row],[Board H]:[Board W]]) &gt;=BoardSize[Min H]) *(MIN(OrderData[[#This Row],[Board H]:[Board W]]) &lt;BoardSize[Max H])),BoardSize[Size],"?",1))</f>
        <v/>
      </c>
      <c r="R114" s="4" t="str">
        <f t="array" aca="true" ref="R114">IF(COUNTA(OrderData[[#This Row],[Box Style]], OrderData[[#This Row],[Height (mm)]:[Depth (mm)]])=0, "",_xlfn.XLOOKUP(1,  (MAX(OrderData[[#This Row],[Board H]:[Board W]]) &gt;= BoardSize[Min W])  *(MAX(OrderData[[#This Row],[Board H]:[Board W]]) &lt; BoardSize[Max W]),  BoardSize[Size],  "?",1 ))</f>
        <v/>
      </c>
      <c r="S11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4" s="65" t="str">
        <f t="array" aca="true" ref="T11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4" s="39" t="str">
        <f t="array" aca="true" ref="U1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4" s="35" t="str">
        <f t="array" aca="true" ref="V1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4" s="66"/>
    </row>
    <row r="115" spans="2:23" customHeight="1">
      <c r="B115" s="64" t="str">
        <f>IF(COUNTA(OrderData[[#This Row],[Box Style]], OrderData[[#This Row],[Height (mm)]:[Depth (mm)]]) = 0, "", IF(ISNUMBER(B114),  B114+1,  1))</f>
        <v/>
      </c>
      <c r="C115" s="41"/>
      <c r="D115" s="41"/>
      <c r="E115" s="9"/>
      <c r="F115" s="25"/>
      <c r="G115" s="42"/>
      <c r="H115" s="42"/>
      <c r="I115" s="42"/>
      <c r="J115" s="42"/>
      <c r="K115" s="28"/>
      <c r="L115" s="25"/>
      <c r="M115" s="25"/>
      <c r="N115" s="4" t="str">
        <f>IF(ISBLANK(OrderData[[#This Row],[Height (mm)]]),"", IF(ISBLANK(OrderData[[#This Row],[Quantity (default 1)]]), 1,OrderData[[#This Row],[Quantity (default 1)]]))</f>
        <v/>
      </c>
      <c r="O115" s="4" t="str">
        <f t="array" aca="true" ref="O1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5" s="4" t="str">
        <f t="array" aca="true" ref="P1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5" s="4" t="str">
        <f t="array" aca="true" ref="Q115">IF(COUNTA(OrderData[[#This Row],[Box Style]],OrderData[[#This Row],[Height (mm)]:[Depth (mm)]])=0,"",_xlfn.XLOOKUP(1, ((MIN(OrderData[[#This Row],[Board H]:[Board W]]) &gt;=BoardSize[Min H]) *(MIN(OrderData[[#This Row],[Board H]:[Board W]]) &lt;BoardSize[Max H])),BoardSize[Size],"?",1))</f>
        <v/>
      </c>
      <c r="R115" s="4" t="str">
        <f t="array" aca="true" ref="R115">IF(COUNTA(OrderData[[#This Row],[Box Style]], OrderData[[#This Row],[Height (mm)]:[Depth (mm)]])=0, "",_xlfn.XLOOKUP(1,  (MAX(OrderData[[#This Row],[Board H]:[Board W]]) &gt;= BoardSize[Min W])  *(MAX(OrderData[[#This Row],[Board H]:[Board W]]) &lt; BoardSize[Max W]),  BoardSize[Size],  "?",1 ))</f>
        <v/>
      </c>
      <c r="S11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5" s="65" t="str">
        <f t="array" aca="true" ref="T11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5" s="39" t="str">
        <f t="array" aca="true" ref="U1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5" s="35" t="str">
        <f t="array" aca="true" ref="V1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5" s="66"/>
    </row>
    <row r="116" spans="2:23" customHeight="1">
      <c r="B116" s="64" t="str">
        <f>IF(COUNTA(OrderData[[#This Row],[Box Style]], OrderData[[#This Row],[Height (mm)]:[Depth (mm)]]) = 0, "", IF(ISNUMBER(B115),  B115+1,  1))</f>
        <v/>
      </c>
      <c r="C116" s="41"/>
      <c r="D116" s="41"/>
      <c r="E116" s="9"/>
      <c r="F116" s="25"/>
      <c r="G116" s="42"/>
      <c r="H116" s="42"/>
      <c r="I116" s="42"/>
      <c r="J116" s="42"/>
      <c r="K116" s="28"/>
      <c r="L116" s="25"/>
      <c r="M116" s="25"/>
      <c r="N116" s="4" t="str">
        <f>IF(ISBLANK(OrderData[[#This Row],[Height (mm)]]),"", IF(ISBLANK(OrderData[[#This Row],[Quantity (default 1)]]), 1,OrderData[[#This Row],[Quantity (default 1)]]))</f>
        <v/>
      </c>
      <c r="O116" s="4" t="str">
        <f t="array" aca="true" ref="O1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6" s="4" t="str">
        <f t="array" aca="true" ref="P1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6" s="4" t="str">
        <f t="array" aca="true" ref="Q116">IF(COUNTA(OrderData[[#This Row],[Box Style]],OrderData[[#This Row],[Height (mm)]:[Depth (mm)]])=0,"",_xlfn.XLOOKUP(1, ((MIN(OrderData[[#This Row],[Board H]:[Board W]]) &gt;=BoardSize[Min H]) *(MIN(OrderData[[#This Row],[Board H]:[Board W]]) &lt;BoardSize[Max H])),BoardSize[Size],"?",1))</f>
        <v/>
      </c>
      <c r="R116" s="4" t="str">
        <f t="array" aca="true" ref="R116">IF(COUNTA(OrderData[[#This Row],[Box Style]], OrderData[[#This Row],[Height (mm)]:[Depth (mm)]])=0, "",_xlfn.XLOOKUP(1,  (MAX(OrderData[[#This Row],[Board H]:[Board W]]) &gt;= BoardSize[Min W])  *(MAX(OrderData[[#This Row],[Board H]:[Board W]]) &lt; BoardSize[Max W]),  BoardSize[Size],  "?",1 ))</f>
        <v/>
      </c>
      <c r="S11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6" s="65" t="str">
        <f t="array" aca="true" ref="T11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6" s="39" t="str">
        <f t="array" aca="true" ref="U1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6" s="35" t="str">
        <f t="array" aca="true" ref="V1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6" s="66"/>
    </row>
    <row r="117" spans="2:23" customHeight="1">
      <c r="B117" s="64" t="str">
        <f>IF(COUNTA(OrderData[[#This Row],[Box Style]], OrderData[[#This Row],[Height (mm)]:[Depth (mm)]]) = 0, "", IF(ISNUMBER(B116),  B116+1,  1))</f>
        <v/>
      </c>
      <c r="C117" s="41"/>
      <c r="D117" s="41"/>
      <c r="E117" s="9"/>
      <c r="F117" s="25"/>
      <c r="G117" s="42"/>
      <c r="H117" s="42"/>
      <c r="I117" s="42"/>
      <c r="J117" s="42"/>
      <c r="K117" s="28"/>
      <c r="L117" s="25"/>
      <c r="M117" s="25"/>
      <c r="N117" s="4" t="str">
        <f>IF(ISBLANK(OrderData[[#This Row],[Height (mm)]]),"", IF(ISBLANK(OrderData[[#This Row],[Quantity (default 1)]]), 1,OrderData[[#This Row],[Quantity (default 1)]]))</f>
        <v/>
      </c>
      <c r="O117" s="4" t="str">
        <f t="array" aca="true" ref="O1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7" s="4" t="str">
        <f t="array" aca="true" ref="P1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7" s="4" t="str">
        <f t="array" aca="true" ref="Q117">IF(COUNTA(OrderData[[#This Row],[Box Style]],OrderData[[#This Row],[Height (mm)]:[Depth (mm)]])=0,"",_xlfn.XLOOKUP(1, ((MIN(OrderData[[#This Row],[Board H]:[Board W]]) &gt;=BoardSize[Min H]) *(MIN(OrderData[[#This Row],[Board H]:[Board W]]) &lt;BoardSize[Max H])),BoardSize[Size],"?",1))</f>
        <v/>
      </c>
      <c r="R117" s="4" t="str">
        <f t="array" aca="true" ref="R117">IF(COUNTA(OrderData[[#This Row],[Box Style]], OrderData[[#This Row],[Height (mm)]:[Depth (mm)]])=0, "",_xlfn.XLOOKUP(1,  (MAX(OrderData[[#This Row],[Board H]:[Board W]]) &gt;= BoardSize[Min W])  *(MAX(OrderData[[#This Row],[Board H]:[Board W]]) &lt; BoardSize[Max W]),  BoardSize[Size],  "?",1 ))</f>
        <v/>
      </c>
      <c r="S11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7" s="65" t="str">
        <f t="array" aca="true" ref="T11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7" s="39" t="str">
        <f t="array" aca="true" ref="U1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7" s="35" t="str">
        <f t="array" aca="true" ref="V1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7" s="66"/>
    </row>
    <row r="118" spans="2:23" customHeight="1">
      <c r="B118" s="64" t="str">
        <f>IF(COUNTA(OrderData[[#This Row],[Box Style]], OrderData[[#This Row],[Height (mm)]:[Depth (mm)]]) = 0, "", IF(ISNUMBER(B117),  B117+1,  1))</f>
        <v/>
      </c>
      <c r="C118" s="41"/>
      <c r="D118" s="41"/>
      <c r="E118" s="9"/>
      <c r="F118" s="25"/>
      <c r="G118" s="42"/>
      <c r="H118" s="42"/>
      <c r="I118" s="42"/>
      <c r="J118" s="42"/>
      <c r="K118" s="28"/>
      <c r="L118" s="25"/>
      <c r="M118" s="25"/>
      <c r="N118" s="4" t="str">
        <f>IF(ISBLANK(OrderData[[#This Row],[Height (mm)]]),"", IF(ISBLANK(OrderData[[#This Row],[Quantity (default 1)]]), 1,OrderData[[#This Row],[Quantity (default 1)]]))</f>
        <v/>
      </c>
      <c r="O118" s="4" t="str">
        <f t="array" aca="true" ref="O1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8" s="4" t="str">
        <f t="array" aca="true" ref="P1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8" s="4" t="str">
        <f t="array" aca="true" ref="Q118">IF(COUNTA(OrderData[[#This Row],[Box Style]],OrderData[[#This Row],[Height (mm)]:[Depth (mm)]])=0,"",_xlfn.XLOOKUP(1, ((MIN(OrderData[[#This Row],[Board H]:[Board W]]) &gt;=BoardSize[Min H]) *(MIN(OrderData[[#This Row],[Board H]:[Board W]]) &lt;BoardSize[Max H])),BoardSize[Size],"?",1))</f>
        <v/>
      </c>
      <c r="R118" s="4" t="str">
        <f t="array" aca="true" ref="R118">IF(COUNTA(OrderData[[#This Row],[Box Style]], OrderData[[#This Row],[Height (mm)]:[Depth (mm)]])=0, "",_xlfn.XLOOKUP(1,  (MAX(OrderData[[#This Row],[Board H]:[Board W]]) &gt;= BoardSize[Min W])  *(MAX(OrderData[[#This Row],[Board H]:[Board W]]) &lt; BoardSize[Max W]),  BoardSize[Size],  "?",1 ))</f>
        <v/>
      </c>
      <c r="S11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8" s="65" t="str">
        <f t="array" aca="true" ref="T11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8" s="39" t="str">
        <f t="array" aca="true" ref="U1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8" s="35" t="str">
        <f t="array" aca="true" ref="V1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8" s="66"/>
    </row>
    <row r="119" spans="2:23" customHeight="1">
      <c r="B119" s="64" t="str">
        <f>IF(COUNTA(OrderData[[#This Row],[Box Style]], OrderData[[#This Row],[Height (mm)]:[Depth (mm)]]) = 0, "", IF(ISNUMBER(B118),  B118+1,  1))</f>
        <v/>
      </c>
      <c r="C119" s="41"/>
      <c r="D119" s="41"/>
      <c r="E119" s="9"/>
      <c r="F119" s="25"/>
      <c r="G119" s="42"/>
      <c r="H119" s="42"/>
      <c r="I119" s="42"/>
      <c r="J119" s="42"/>
      <c r="K119" s="28"/>
      <c r="L119" s="25"/>
      <c r="M119" s="25"/>
      <c r="N119" s="4" t="str">
        <f>IF(ISBLANK(OrderData[[#This Row],[Height (mm)]]),"", IF(ISBLANK(OrderData[[#This Row],[Quantity (default 1)]]), 1,OrderData[[#This Row],[Quantity (default 1)]]))</f>
        <v/>
      </c>
      <c r="O119" s="4" t="str">
        <f t="array" aca="true" ref="O1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19" s="4" t="str">
        <f t="array" aca="true" ref="P1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19" s="4" t="str">
        <f t="array" aca="true" ref="Q119">IF(COUNTA(OrderData[[#This Row],[Box Style]],OrderData[[#This Row],[Height (mm)]:[Depth (mm)]])=0,"",_xlfn.XLOOKUP(1, ((MIN(OrderData[[#This Row],[Board H]:[Board W]]) &gt;=BoardSize[Min H]) *(MIN(OrderData[[#This Row],[Board H]:[Board W]]) &lt;BoardSize[Max H])),BoardSize[Size],"?",1))</f>
        <v/>
      </c>
      <c r="R119" s="4" t="str">
        <f t="array" aca="true" ref="R119">IF(COUNTA(OrderData[[#This Row],[Box Style]], OrderData[[#This Row],[Height (mm)]:[Depth (mm)]])=0, "",_xlfn.XLOOKUP(1,  (MAX(OrderData[[#This Row],[Board H]:[Board W]]) &gt;= BoardSize[Min W])  *(MAX(OrderData[[#This Row],[Board H]:[Board W]]) &lt; BoardSize[Max W]),  BoardSize[Size],  "?",1 ))</f>
        <v/>
      </c>
      <c r="S11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19" s="65" t="str">
        <f t="array" aca="true" ref="T11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19" s="39" t="str">
        <f t="array" aca="true" ref="U1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19" s="35" t="str">
        <f t="array" aca="true" ref="V1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19" s="66"/>
    </row>
    <row r="120" spans="2:23" customHeight="1">
      <c r="B120" s="64" t="str">
        <f>IF(COUNTA(OrderData[[#This Row],[Box Style]], OrderData[[#This Row],[Height (mm)]:[Depth (mm)]]) = 0, "", IF(ISNUMBER(B119),  B119+1,  1))</f>
        <v/>
      </c>
      <c r="C120" s="41"/>
      <c r="D120" s="41"/>
      <c r="E120" s="9"/>
      <c r="F120" s="25"/>
      <c r="G120" s="42"/>
      <c r="H120" s="42"/>
      <c r="I120" s="42"/>
      <c r="J120" s="42"/>
      <c r="K120" s="28"/>
      <c r="L120" s="25"/>
      <c r="M120" s="25"/>
      <c r="N120" s="4" t="str">
        <f>IF(ISBLANK(OrderData[[#This Row],[Height (mm)]]),"", IF(ISBLANK(OrderData[[#This Row],[Quantity (default 1)]]), 1,OrderData[[#This Row],[Quantity (default 1)]]))</f>
        <v/>
      </c>
      <c r="O120" s="4" t="str">
        <f t="array" aca="true" ref="O1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0" s="4" t="str">
        <f t="array" aca="true" ref="P1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0" s="4" t="str">
        <f t="array" aca="true" ref="Q120">IF(COUNTA(OrderData[[#This Row],[Box Style]],OrderData[[#This Row],[Height (mm)]:[Depth (mm)]])=0,"",_xlfn.XLOOKUP(1, ((MIN(OrderData[[#This Row],[Board H]:[Board W]]) &gt;=BoardSize[Min H]) *(MIN(OrderData[[#This Row],[Board H]:[Board W]]) &lt;BoardSize[Max H])),BoardSize[Size],"?",1))</f>
        <v/>
      </c>
      <c r="R120" s="4" t="str">
        <f t="array" aca="true" ref="R120">IF(COUNTA(OrderData[[#This Row],[Box Style]], OrderData[[#This Row],[Height (mm)]:[Depth (mm)]])=0, "",_xlfn.XLOOKUP(1,  (MAX(OrderData[[#This Row],[Board H]:[Board W]]) &gt;= BoardSize[Min W])  *(MAX(OrderData[[#This Row],[Board H]:[Board W]]) &lt; BoardSize[Max W]),  BoardSize[Size],  "?",1 ))</f>
        <v/>
      </c>
      <c r="S12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0" s="65" t="str">
        <f t="array" aca="true" ref="T12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0" s="39" t="str">
        <f t="array" aca="true" ref="U1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0" s="35" t="str">
        <f t="array" aca="true" ref="V1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0" s="66"/>
    </row>
    <row r="121" spans="2:23" customHeight="1">
      <c r="B121" s="64" t="str">
        <f>IF(COUNTA(OrderData[[#This Row],[Box Style]], OrderData[[#This Row],[Height (mm)]:[Depth (mm)]]) = 0, "", IF(ISNUMBER(B120),  B120+1,  1))</f>
        <v/>
      </c>
      <c r="C121" s="41"/>
      <c r="D121" s="41"/>
      <c r="E121" s="9"/>
      <c r="F121" s="25"/>
      <c r="G121" s="42"/>
      <c r="H121" s="42"/>
      <c r="I121" s="42"/>
      <c r="J121" s="42"/>
      <c r="K121" s="28"/>
      <c r="L121" s="25"/>
      <c r="M121" s="25"/>
      <c r="N121" s="4" t="str">
        <f>IF(ISBLANK(OrderData[[#This Row],[Height (mm)]]),"", IF(ISBLANK(OrderData[[#This Row],[Quantity (default 1)]]), 1,OrderData[[#This Row],[Quantity (default 1)]]))</f>
        <v/>
      </c>
      <c r="O121" s="4" t="str">
        <f t="array" aca="true" ref="O1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1" s="4" t="str">
        <f t="array" aca="true" ref="P1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1" s="4" t="str">
        <f t="array" aca="true" ref="Q121">IF(COUNTA(OrderData[[#This Row],[Box Style]],OrderData[[#This Row],[Height (mm)]:[Depth (mm)]])=0,"",_xlfn.XLOOKUP(1, ((MIN(OrderData[[#This Row],[Board H]:[Board W]]) &gt;=BoardSize[Min H]) *(MIN(OrderData[[#This Row],[Board H]:[Board W]]) &lt;BoardSize[Max H])),BoardSize[Size],"?",1))</f>
        <v/>
      </c>
      <c r="R121" s="4" t="str">
        <f t="array" aca="true" ref="R121">IF(COUNTA(OrderData[[#This Row],[Box Style]], OrderData[[#This Row],[Height (mm)]:[Depth (mm)]])=0, "",_xlfn.XLOOKUP(1,  (MAX(OrderData[[#This Row],[Board H]:[Board W]]) &gt;= BoardSize[Min W])  *(MAX(OrderData[[#This Row],[Board H]:[Board W]]) &lt; BoardSize[Max W]),  BoardSize[Size],  "?",1 ))</f>
        <v/>
      </c>
      <c r="S12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1" s="65" t="str">
        <f t="array" aca="true" ref="T12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1" s="39" t="str">
        <f t="array" aca="true" ref="U1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1" s="35" t="str">
        <f t="array" aca="true" ref="V1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1" s="66"/>
    </row>
    <row r="122" spans="2:23" customHeight="1">
      <c r="B122" s="64" t="str">
        <f>IF(COUNTA(OrderData[[#This Row],[Box Style]], OrderData[[#This Row],[Height (mm)]:[Depth (mm)]]) = 0, "", IF(ISNUMBER(B121),  B121+1,  1))</f>
        <v/>
      </c>
      <c r="C122" s="41"/>
      <c r="D122" s="41"/>
      <c r="E122" s="9"/>
      <c r="F122" s="25"/>
      <c r="G122" s="42"/>
      <c r="H122" s="42"/>
      <c r="I122" s="42"/>
      <c r="J122" s="42"/>
      <c r="K122" s="28"/>
      <c r="L122" s="25"/>
      <c r="M122" s="25"/>
      <c r="N122" s="4" t="str">
        <f>IF(ISBLANK(OrderData[[#This Row],[Height (mm)]]),"", IF(ISBLANK(OrderData[[#This Row],[Quantity (default 1)]]), 1,OrderData[[#This Row],[Quantity (default 1)]]))</f>
        <v/>
      </c>
      <c r="O122" s="4" t="str">
        <f t="array" aca="true" ref="O1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2" s="4" t="str">
        <f t="array" aca="true" ref="P1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2" s="4" t="str">
        <f t="array" aca="true" ref="Q122">IF(COUNTA(OrderData[[#This Row],[Box Style]],OrderData[[#This Row],[Height (mm)]:[Depth (mm)]])=0,"",_xlfn.XLOOKUP(1, ((MIN(OrderData[[#This Row],[Board H]:[Board W]]) &gt;=BoardSize[Min H]) *(MIN(OrderData[[#This Row],[Board H]:[Board W]]) &lt;BoardSize[Max H])),BoardSize[Size],"?",1))</f>
        <v/>
      </c>
      <c r="R122" s="4" t="str">
        <f t="array" aca="true" ref="R122">IF(COUNTA(OrderData[[#This Row],[Box Style]], OrderData[[#This Row],[Height (mm)]:[Depth (mm)]])=0, "",_xlfn.XLOOKUP(1,  (MAX(OrderData[[#This Row],[Board H]:[Board W]]) &gt;= BoardSize[Min W])  *(MAX(OrderData[[#This Row],[Board H]:[Board W]]) &lt; BoardSize[Max W]),  BoardSize[Size],  "?",1 ))</f>
        <v/>
      </c>
      <c r="S12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2" s="65" t="str">
        <f t="array" aca="true" ref="T12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2" s="39" t="str">
        <f t="array" aca="true" ref="U1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2" s="35" t="str">
        <f t="array" aca="true" ref="V1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2" s="66"/>
    </row>
    <row r="123" spans="2:23" customHeight="1">
      <c r="B123" s="64" t="str">
        <f>IF(COUNTA(OrderData[[#This Row],[Box Style]], OrderData[[#This Row],[Height (mm)]:[Depth (mm)]]) = 0, "", IF(ISNUMBER(B122),  B122+1,  1))</f>
        <v/>
      </c>
      <c r="C123" s="41"/>
      <c r="D123" s="41"/>
      <c r="E123" s="9"/>
      <c r="F123" s="25"/>
      <c r="G123" s="42"/>
      <c r="H123" s="42"/>
      <c r="I123" s="42"/>
      <c r="J123" s="42"/>
      <c r="K123" s="28"/>
      <c r="L123" s="25"/>
      <c r="M123" s="25"/>
      <c r="N123" s="4" t="str">
        <f>IF(ISBLANK(OrderData[[#This Row],[Height (mm)]]),"", IF(ISBLANK(OrderData[[#This Row],[Quantity (default 1)]]), 1,OrderData[[#This Row],[Quantity (default 1)]]))</f>
        <v/>
      </c>
      <c r="O123" s="4" t="str">
        <f t="array" aca="true" ref="O1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3" s="4" t="str">
        <f t="array" aca="true" ref="P1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3" s="4" t="str">
        <f t="array" aca="true" ref="Q123">IF(COUNTA(OrderData[[#This Row],[Box Style]],OrderData[[#This Row],[Height (mm)]:[Depth (mm)]])=0,"",_xlfn.XLOOKUP(1, ((MIN(OrderData[[#This Row],[Board H]:[Board W]]) &gt;=BoardSize[Min H]) *(MIN(OrderData[[#This Row],[Board H]:[Board W]]) &lt;BoardSize[Max H])),BoardSize[Size],"?",1))</f>
        <v/>
      </c>
      <c r="R123" s="4" t="str">
        <f t="array" aca="true" ref="R123">IF(COUNTA(OrderData[[#This Row],[Box Style]], OrderData[[#This Row],[Height (mm)]:[Depth (mm)]])=0, "",_xlfn.XLOOKUP(1,  (MAX(OrderData[[#This Row],[Board H]:[Board W]]) &gt;= BoardSize[Min W])  *(MAX(OrderData[[#This Row],[Board H]:[Board W]]) &lt; BoardSize[Max W]),  BoardSize[Size],  "?",1 ))</f>
        <v/>
      </c>
      <c r="S12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3" s="65" t="str">
        <f t="array" aca="true" ref="T12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3" s="39" t="str">
        <f t="array" aca="true" ref="U1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3" s="35" t="str">
        <f t="array" aca="true" ref="V1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3" s="66"/>
    </row>
    <row r="124" spans="2:23" customHeight="1">
      <c r="B124" s="64" t="str">
        <f>IF(COUNTA(OrderData[[#This Row],[Box Style]], OrderData[[#This Row],[Height (mm)]:[Depth (mm)]]) = 0, "", IF(ISNUMBER(B123),  B123+1,  1))</f>
        <v/>
      </c>
      <c r="C124" s="41"/>
      <c r="D124" s="41"/>
      <c r="E124" s="9"/>
      <c r="F124" s="25"/>
      <c r="G124" s="42"/>
      <c r="H124" s="42"/>
      <c r="I124" s="42"/>
      <c r="J124" s="42"/>
      <c r="K124" s="28"/>
      <c r="L124" s="25"/>
      <c r="M124" s="25"/>
      <c r="N124" s="4" t="str">
        <f>IF(ISBLANK(OrderData[[#This Row],[Height (mm)]]),"", IF(ISBLANK(OrderData[[#This Row],[Quantity (default 1)]]), 1,OrderData[[#This Row],[Quantity (default 1)]]))</f>
        <v/>
      </c>
      <c r="O124" s="4" t="str">
        <f t="array" aca="true" ref="O1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4" s="4" t="str">
        <f t="array" aca="true" ref="P1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4" s="4" t="str">
        <f t="array" aca="true" ref="Q124">IF(COUNTA(OrderData[[#This Row],[Box Style]],OrderData[[#This Row],[Height (mm)]:[Depth (mm)]])=0,"",_xlfn.XLOOKUP(1, ((MIN(OrderData[[#This Row],[Board H]:[Board W]]) &gt;=BoardSize[Min H]) *(MIN(OrderData[[#This Row],[Board H]:[Board W]]) &lt;BoardSize[Max H])),BoardSize[Size],"?",1))</f>
        <v/>
      </c>
      <c r="R124" s="4" t="str">
        <f t="array" aca="true" ref="R124">IF(COUNTA(OrderData[[#This Row],[Box Style]], OrderData[[#This Row],[Height (mm)]:[Depth (mm)]])=0, "",_xlfn.XLOOKUP(1,  (MAX(OrderData[[#This Row],[Board H]:[Board W]]) &gt;= BoardSize[Min W])  *(MAX(OrderData[[#This Row],[Board H]:[Board W]]) &lt; BoardSize[Max W]),  BoardSize[Size],  "?",1 ))</f>
        <v/>
      </c>
      <c r="S12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4" s="65" t="str">
        <f t="array" aca="true" ref="T12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4" s="39" t="str">
        <f t="array" aca="true" ref="U1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4" s="35" t="str">
        <f t="array" aca="true" ref="V1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4" s="66"/>
    </row>
    <row r="125" spans="2:23" customHeight="1">
      <c r="B125" s="64" t="str">
        <f>IF(COUNTA(OrderData[[#This Row],[Box Style]], OrderData[[#This Row],[Height (mm)]:[Depth (mm)]]) = 0, "", IF(ISNUMBER(B124),  B124+1,  1))</f>
        <v/>
      </c>
      <c r="C125" s="41"/>
      <c r="D125" s="41"/>
      <c r="E125" s="9"/>
      <c r="F125" s="25"/>
      <c r="G125" s="42"/>
      <c r="H125" s="42"/>
      <c r="I125" s="42"/>
      <c r="J125" s="42"/>
      <c r="K125" s="28"/>
      <c r="L125" s="25"/>
      <c r="M125" s="25"/>
      <c r="N125" s="4" t="str">
        <f>IF(ISBLANK(OrderData[[#This Row],[Height (mm)]]),"", IF(ISBLANK(OrderData[[#This Row],[Quantity (default 1)]]), 1,OrderData[[#This Row],[Quantity (default 1)]]))</f>
        <v/>
      </c>
      <c r="O125" s="4" t="str">
        <f t="array" aca="true" ref="O1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5" s="4" t="str">
        <f t="array" aca="true" ref="P1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5" s="4" t="str">
        <f t="array" aca="true" ref="Q125">IF(COUNTA(OrderData[[#This Row],[Box Style]],OrderData[[#This Row],[Height (mm)]:[Depth (mm)]])=0,"",_xlfn.XLOOKUP(1, ((MIN(OrderData[[#This Row],[Board H]:[Board W]]) &gt;=BoardSize[Min H]) *(MIN(OrderData[[#This Row],[Board H]:[Board W]]) &lt;BoardSize[Max H])),BoardSize[Size],"?",1))</f>
        <v/>
      </c>
      <c r="R125" s="4" t="str">
        <f t="array" aca="true" ref="R125">IF(COUNTA(OrderData[[#This Row],[Box Style]], OrderData[[#This Row],[Height (mm)]:[Depth (mm)]])=0, "",_xlfn.XLOOKUP(1,  (MAX(OrderData[[#This Row],[Board H]:[Board W]]) &gt;= BoardSize[Min W])  *(MAX(OrderData[[#This Row],[Board H]:[Board W]]) &lt; BoardSize[Max W]),  BoardSize[Size],  "?",1 ))</f>
        <v/>
      </c>
      <c r="S12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5" s="65" t="str">
        <f t="array" aca="true" ref="T12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5" s="39" t="str">
        <f t="array" aca="true" ref="U1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5" s="35" t="str">
        <f t="array" aca="true" ref="V1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5" s="66"/>
    </row>
    <row r="126" spans="2:23" customHeight="1">
      <c r="B126" s="64" t="str">
        <f>IF(COUNTA(OrderData[[#This Row],[Box Style]], OrderData[[#This Row],[Height (mm)]:[Depth (mm)]]) = 0, "", IF(ISNUMBER(B125),  B125+1,  1))</f>
        <v/>
      </c>
      <c r="C126" s="41"/>
      <c r="D126" s="41"/>
      <c r="E126" s="9"/>
      <c r="F126" s="25"/>
      <c r="G126" s="42"/>
      <c r="H126" s="42"/>
      <c r="I126" s="42"/>
      <c r="J126" s="42"/>
      <c r="K126" s="28"/>
      <c r="L126" s="25"/>
      <c r="M126" s="25"/>
      <c r="N126" s="4" t="str">
        <f>IF(ISBLANK(OrderData[[#This Row],[Height (mm)]]),"", IF(ISBLANK(OrderData[[#This Row],[Quantity (default 1)]]), 1,OrderData[[#This Row],[Quantity (default 1)]]))</f>
        <v/>
      </c>
      <c r="O126" s="4" t="str">
        <f t="array" aca="true" ref="O1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6" s="4" t="str">
        <f t="array" aca="true" ref="P1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6" s="4" t="str">
        <f t="array" aca="true" ref="Q126">IF(COUNTA(OrderData[[#This Row],[Box Style]],OrderData[[#This Row],[Height (mm)]:[Depth (mm)]])=0,"",_xlfn.XLOOKUP(1, ((MIN(OrderData[[#This Row],[Board H]:[Board W]]) &gt;=BoardSize[Min H]) *(MIN(OrderData[[#This Row],[Board H]:[Board W]]) &lt;BoardSize[Max H])),BoardSize[Size],"?",1))</f>
        <v/>
      </c>
      <c r="R126" s="4" t="str">
        <f t="array" aca="true" ref="R126">IF(COUNTA(OrderData[[#This Row],[Box Style]], OrderData[[#This Row],[Height (mm)]:[Depth (mm)]])=0, "",_xlfn.XLOOKUP(1,  (MAX(OrderData[[#This Row],[Board H]:[Board W]]) &gt;= BoardSize[Min W])  *(MAX(OrderData[[#This Row],[Board H]:[Board W]]) &lt; BoardSize[Max W]),  BoardSize[Size],  "?",1 ))</f>
        <v/>
      </c>
      <c r="S12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6" s="65" t="str">
        <f t="array" aca="true" ref="T12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6" s="39" t="str">
        <f t="array" aca="true" ref="U1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6" s="35" t="str">
        <f t="array" aca="true" ref="V1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6" s="66"/>
    </row>
    <row r="127" spans="2:23" customHeight="1">
      <c r="B127" s="64" t="str">
        <f>IF(COUNTA(OrderData[[#This Row],[Box Style]], OrderData[[#This Row],[Height (mm)]:[Depth (mm)]]) = 0, "", IF(ISNUMBER(B126),  B126+1,  1))</f>
        <v/>
      </c>
      <c r="C127" s="41"/>
      <c r="D127" s="41"/>
      <c r="E127" s="9"/>
      <c r="F127" s="25"/>
      <c r="G127" s="42"/>
      <c r="H127" s="42"/>
      <c r="I127" s="42"/>
      <c r="J127" s="42"/>
      <c r="K127" s="28"/>
      <c r="L127" s="25"/>
      <c r="M127" s="25"/>
      <c r="N127" s="4" t="str">
        <f>IF(ISBLANK(OrderData[[#This Row],[Height (mm)]]),"", IF(ISBLANK(OrderData[[#This Row],[Quantity (default 1)]]), 1,OrderData[[#This Row],[Quantity (default 1)]]))</f>
        <v/>
      </c>
      <c r="O127" s="4" t="str">
        <f t="array" aca="true" ref="O1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7" s="4" t="str">
        <f t="array" aca="true" ref="P1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7" s="4" t="str">
        <f t="array" aca="true" ref="Q127">IF(COUNTA(OrderData[[#This Row],[Box Style]],OrderData[[#This Row],[Height (mm)]:[Depth (mm)]])=0,"",_xlfn.XLOOKUP(1, ((MIN(OrderData[[#This Row],[Board H]:[Board W]]) &gt;=BoardSize[Min H]) *(MIN(OrderData[[#This Row],[Board H]:[Board W]]) &lt;BoardSize[Max H])),BoardSize[Size],"?",1))</f>
        <v/>
      </c>
      <c r="R127" s="4" t="str">
        <f t="array" aca="true" ref="R127">IF(COUNTA(OrderData[[#This Row],[Box Style]], OrderData[[#This Row],[Height (mm)]:[Depth (mm)]])=0, "",_xlfn.XLOOKUP(1,  (MAX(OrderData[[#This Row],[Board H]:[Board W]]) &gt;= BoardSize[Min W])  *(MAX(OrderData[[#This Row],[Board H]:[Board W]]) &lt; BoardSize[Max W]),  BoardSize[Size],  "?",1 ))</f>
        <v/>
      </c>
      <c r="S12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7" s="65" t="str">
        <f t="array" aca="true" ref="T12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7" s="39" t="str">
        <f t="array" aca="true" ref="U1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7" s="35" t="str">
        <f t="array" aca="true" ref="V1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7" s="66"/>
    </row>
    <row r="128" spans="2:23" customHeight="1">
      <c r="B128" s="64" t="str">
        <f>IF(COUNTA(OrderData[[#This Row],[Box Style]], OrderData[[#This Row],[Height (mm)]:[Depth (mm)]]) = 0, "", IF(ISNUMBER(B127),  B127+1,  1))</f>
        <v/>
      </c>
      <c r="C128" s="41"/>
      <c r="D128" s="41"/>
      <c r="E128" s="9"/>
      <c r="F128" s="25"/>
      <c r="G128" s="42"/>
      <c r="H128" s="42"/>
      <c r="I128" s="42"/>
      <c r="J128" s="42"/>
      <c r="K128" s="28"/>
      <c r="L128" s="25"/>
      <c r="M128" s="25"/>
      <c r="N128" s="4" t="str">
        <f>IF(ISBLANK(OrderData[[#This Row],[Height (mm)]]),"", IF(ISBLANK(OrderData[[#This Row],[Quantity (default 1)]]), 1,OrderData[[#This Row],[Quantity (default 1)]]))</f>
        <v/>
      </c>
      <c r="O128" s="4" t="str">
        <f t="array" aca="true" ref="O1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8" s="4" t="str">
        <f t="array" aca="true" ref="P1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8" s="4" t="str">
        <f t="array" aca="true" ref="Q128">IF(COUNTA(OrderData[[#This Row],[Box Style]],OrderData[[#This Row],[Height (mm)]:[Depth (mm)]])=0,"",_xlfn.XLOOKUP(1, ((MIN(OrderData[[#This Row],[Board H]:[Board W]]) &gt;=BoardSize[Min H]) *(MIN(OrderData[[#This Row],[Board H]:[Board W]]) &lt;BoardSize[Max H])),BoardSize[Size],"?",1))</f>
        <v/>
      </c>
      <c r="R128" s="4" t="str">
        <f t="array" aca="true" ref="R128">IF(COUNTA(OrderData[[#This Row],[Box Style]], OrderData[[#This Row],[Height (mm)]:[Depth (mm)]])=0, "",_xlfn.XLOOKUP(1,  (MAX(OrderData[[#This Row],[Board H]:[Board W]]) &gt;= BoardSize[Min W])  *(MAX(OrderData[[#This Row],[Board H]:[Board W]]) &lt; BoardSize[Max W]),  BoardSize[Size],  "?",1 ))</f>
        <v/>
      </c>
      <c r="S12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8" s="65" t="str">
        <f t="array" aca="true" ref="T12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8" s="39" t="str">
        <f t="array" aca="true" ref="U1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8" s="35" t="str">
        <f t="array" aca="true" ref="V1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8" s="66"/>
    </row>
    <row r="129" spans="2:23" customHeight="1">
      <c r="B129" s="64" t="str">
        <f>IF(COUNTA(OrderData[[#This Row],[Box Style]], OrderData[[#This Row],[Height (mm)]:[Depth (mm)]]) = 0, "", IF(ISNUMBER(B128),  B128+1,  1))</f>
        <v/>
      </c>
      <c r="C129" s="41"/>
      <c r="D129" s="41"/>
      <c r="E129" s="9"/>
      <c r="F129" s="25"/>
      <c r="G129" s="42"/>
      <c r="H129" s="42"/>
      <c r="I129" s="42"/>
      <c r="J129" s="42"/>
      <c r="K129" s="28"/>
      <c r="L129" s="25"/>
      <c r="M129" s="25"/>
      <c r="N129" s="4" t="str">
        <f>IF(ISBLANK(OrderData[[#This Row],[Height (mm)]]),"", IF(ISBLANK(OrderData[[#This Row],[Quantity (default 1)]]), 1,OrderData[[#This Row],[Quantity (default 1)]]))</f>
        <v/>
      </c>
      <c r="O129" s="4" t="str">
        <f t="array" aca="true" ref="O1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29" s="4" t="str">
        <f t="array" aca="true" ref="P1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29" s="4" t="str">
        <f t="array" aca="true" ref="Q129">IF(COUNTA(OrderData[[#This Row],[Box Style]],OrderData[[#This Row],[Height (mm)]:[Depth (mm)]])=0,"",_xlfn.XLOOKUP(1, ((MIN(OrderData[[#This Row],[Board H]:[Board W]]) &gt;=BoardSize[Min H]) *(MIN(OrderData[[#This Row],[Board H]:[Board W]]) &lt;BoardSize[Max H])),BoardSize[Size],"?",1))</f>
        <v/>
      </c>
      <c r="R129" s="4" t="str">
        <f t="array" aca="true" ref="R129">IF(COUNTA(OrderData[[#This Row],[Box Style]], OrderData[[#This Row],[Height (mm)]:[Depth (mm)]])=0, "",_xlfn.XLOOKUP(1,  (MAX(OrderData[[#This Row],[Board H]:[Board W]]) &gt;= BoardSize[Min W])  *(MAX(OrderData[[#This Row],[Board H]:[Board W]]) &lt; BoardSize[Max W]),  BoardSize[Size],  "?",1 ))</f>
        <v/>
      </c>
      <c r="S12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29" s="65" t="str">
        <f t="array" aca="true" ref="T12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29" s="39" t="str">
        <f t="array" aca="true" ref="U1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29" s="35" t="str">
        <f t="array" aca="true" ref="V1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29" s="66"/>
    </row>
    <row r="130" spans="2:23" customHeight="1">
      <c r="B130" s="64" t="str">
        <f>IF(COUNTA(OrderData[[#This Row],[Box Style]], OrderData[[#This Row],[Height (mm)]:[Depth (mm)]]) = 0, "", IF(ISNUMBER(B129),  B129+1,  1))</f>
        <v/>
      </c>
      <c r="C130" s="41"/>
      <c r="D130" s="41"/>
      <c r="E130" s="9"/>
      <c r="F130" s="25"/>
      <c r="G130" s="42"/>
      <c r="H130" s="42"/>
      <c r="I130" s="42"/>
      <c r="J130" s="42"/>
      <c r="K130" s="28"/>
      <c r="L130" s="25"/>
      <c r="M130" s="25"/>
      <c r="N130" s="4" t="str">
        <f>IF(ISBLANK(OrderData[[#This Row],[Height (mm)]]),"", IF(ISBLANK(OrderData[[#This Row],[Quantity (default 1)]]), 1,OrderData[[#This Row],[Quantity (default 1)]]))</f>
        <v/>
      </c>
      <c r="O130" s="4" t="str">
        <f t="array" aca="true" ref="O1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0" s="4" t="str">
        <f t="array" aca="true" ref="P1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0" s="4" t="str">
        <f t="array" aca="true" ref="Q130">IF(COUNTA(OrderData[[#This Row],[Box Style]],OrderData[[#This Row],[Height (mm)]:[Depth (mm)]])=0,"",_xlfn.XLOOKUP(1, ((MIN(OrderData[[#This Row],[Board H]:[Board W]]) &gt;=BoardSize[Min H]) *(MIN(OrderData[[#This Row],[Board H]:[Board W]]) &lt;BoardSize[Max H])),BoardSize[Size],"?",1))</f>
        <v/>
      </c>
      <c r="R130" s="4" t="str">
        <f t="array" aca="true" ref="R130">IF(COUNTA(OrderData[[#This Row],[Box Style]], OrderData[[#This Row],[Height (mm)]:[Depth (mm)]])=0, "",_xlfn.XLOOKUP(1,  (MAX(OrderData[[#This Row],[Board H]:[Board W]]) &gt;= BoardSize[Min W])  *(MAX(OrderData[[#This Row],[Board H]:[Board W]]) &lt; BoardSize[Max W]),  BoardSize[Size],  "?",1 ))</f>
        <v/>
      </c>
      <c r="S13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0" s="65" t="str">
        <f t="array" aca="true" ref="T13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0" s="39" t="str">
        <f t="array" aca="true" ref="U1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0" s="35" t="str">
        <f t="array" aca="true" ref="V1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0" s="66"/>
    </row>
    <row r="131" spans="2:23" customHeight="1">
      <c r="B131" s="64" t="str">
        <f>IF(COUNTA(OrderData[[#This Row],[Box Style]], OrderData[[#This Row],[Height (mm)]:[Depth (mm)]]) = 0, "", IF(ISNUMBER(B130),  B130+1,  1))</f>
        <v/>
      </c>
      <c r="C131" s="41"/>
      <c r="D131" s="41"/>
      <c r="E131" s="9"/>
      <c r="F131" s="25"/>
      <c r="G131" s="42"/>
      <c r="H131" s="42"/>
      <c r="I131" s="42"/>
      <c r="J131" s="42"/>
      <c r="K131" s="28"/>
      <c r="L131" s="25"/>
      <c r="M131" s="25"/>
      <c r="N131" s="4" t="str">
        <f>IF(ISBLANK(OrderData[[#This Row],[Height (mm)]]),"", IF(ISBLANK(OrderData[[#This Row],[Quantity (default 1)]]), 1,OrderData[[#This Row],[Quantity (default 1)]]))</f>
        <v/>
      </c>
      <c r="O131" s="4" t="str">
        <f t="array" aca="true" ref="O1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1" s="4" t="str">
        <f t="array" aca="true" ref="P1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1" s="4" t="str">
        <f t="array" aca="true" ref="Q131">IF(COUNTA(OrderData[[#This Row],[Box Style]],OrderData[[#This Row],[Height (mm)]:[Depth (mm)]])=0,"",_xlfn.XLOOKUP(1, ((MIN(OrderData[[#This Row],[Board H]:[Board W]]) &gt;=BoardSize[Min H]) *(MIN(OrderData[[#This Row],[Board H]:[Board W]]) &lt;BoardSize[Max H])),BoardSize[Size],"?",1))</f>
        <v/>
      </c>
      <c r="R131" s="4" t="str">
        <f t="array" aca="true" ref="R131">IF(COUNTA(OrderData[[#This Row],[Box Style]], OrderData[[#This Row],[Height (mm)]:[Depth (mm)]])=0, "",_xlfn.XLOOKUP(1,  (MAX(OrderData[[#This Row],[Board H]:[Board W]]) &gt;= BoardSize[Min W])  *(MAX(OrderData[[#This Row],[Board H]:[Board W]]) &lt; BoardSize[Max W]),  BoardSize[Size],  "?",1 ))</f>
        <v/>
      </c>
      <c r="S13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1" s="65" t="str">
        <f t="array" aca="true" ref="T13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1" s="39" t="str">
        <f t="array" aca="true" ref="U1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1" s="35" t="str">
        <f t="array" aca="true" ref="V1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1" s="66"/>
    </row>
    <row r="132" spans="2:23" customHeight="1">
      <c r="B132" s="64" t="str">
        <f>IF(COUNTA(OrderData[[#This Row],[Box Style]], OrderData[[#This Row],[Height (mm)]:[Depth (mm)]]) = 0, "", IF(ISNUMBER(B131),  B131+1,  1))</f>
        <v/>
      </c>
      <c r="C132" s="41"/>
      <c r="D132" s="41"/>
      <c r="E132" s="9"/>
      <c r="F132" s="25"/>
      <c r="G132" s="42"/>
      <c r="H132" s="42"/>
      <c r="I132" s="42"/>
      <c r="J132" s="42"/>
      <c r="K132" s="28"/>
      <c r="L132" s="25"/>
      <c r="M132" s="25"/>
      <c r="N132" s="4" t="str">
        <f>IF(ISBLANK(OrderData[[#This Row],[Height (mm)]]),"", IF(ISBLANK(OrderData[[#This Row],[Quantity (default 1)]]), 1,OrderData[[#This Row],[Quantity (default 1)]]))</f>
        <v/>
      </c>
      <c r="O132" s="4" t="str">
        <f t="array" aca="true" ref="O1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2" s="4" t="str">
        <f t="array" aca="true" ref="P1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2" s="4" t="str">
        <f t="array" aca="true" ref="Q132">IF(COUNTA(OrderData[[#This Row],[Box Style]],OrderData[[#This Row],[Height (mm)]:[Depth (mm)]])=0,"",_xlfn.XLOOKUP(1, ((MIN(OrderData[[#This Row],[Board H]:[Board W]]) &gt;=BoardSize[Min H]) *(MIN(OrderData[[#This Row],[Board H]:[Board W]]) &lt;BoardSize[Max H])),BoardSize[Size],"?",1))</f>
        <v/>
      </c>
      <c r="R132" s="4" t="str">
        <f t="array" aca="true" ref="R132">IF(COUNTA(OrderData[[#This Row],[Box Style]], OrderData[[#This Row],[Height (mm)]:[Depth (mm)]])=0, "",_xlfn.XLOOKUP(1,  (MAX(OrderData[[#This Row],[Board H]:[Board W]]) &gt;= BoardSize[Min W])  *(MAX(OrderData[[#This Row],[Board H]:[Board W]]) &lt; BoardSize[Max W]),  BoardSize[Size],  "?",1 ))</f>
        <v/>
      </c>
      <c r="S13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2" s="65" t="str">
        <f t="array" aca="true" ref="T13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2" s="39" t="str">
        <f t="array" aca="true" ref="U1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2" s="35" t="str">
        <f t="array" aca="true" ref="V1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2" s="66"/>
    </row>
    <row r="133" spans="2:23" customHeight="1">
      <c r="B133" s="64" t="str">
        <f>IF(COUNTA(OrderData[[#This Row],[Box Style]], OrderData[[#This Row],[Height (mm)]:[Depth (mm)]]) = 0, "", IF(ISNUMBER(B132),  B132+1,  1))</f>
        <v/>
      </c>
      <c r="C133" s="41"/>
      <c r="D133" s="41"/>
      <c r="E133" s="9"/>
      <c r="F133" s="25"/>
      <c r="G133" s="42"/>
      <c r="H133" s="42"/>
      <c r="I133" s="42"/>
      <c r="J133" s="42"/>
      <c r="K133" s="28"/>
      <c r="L133" s="25"/>
      <c r="M133" s="25"/>
      <c r="N133" s="4" t="str">
        <f>IF(ISBLANK(OrderData[[#This Row],[Height (mm)]]),"", IF(ISBLANK(OrderData[[#This Row],[Quantity (default 1)]]), 1,OrderData[[#This Row],[Quantity (default 1)]]))</f>
        <v/>
      </c>
      <c r="O133" s="4" t="str">
        <f t="array" aca="true" ref="O1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3" s="4" t="str">
        <f t="array" aca="true" ref="P1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3" s="4" t="str">
        <f t="array" aca="true" ref="Q133">IF(COUNTA(OrderData[[#This Row],[Box Style]],OrderData[[#This Row],[Height (mm)]:[Depth (mm)]])=0,"",_xlfn.XLOOKUP(1, ((MIN(OrderData[[#This Row],[Board H]:[Board W]]) &gt;=BoardSize[Min H]) *(MIN(OrderData[[#This Row],[Board H]:[Board W]]) &lt;BoardSize[Max H])),BoardSize[Size],"?",1))</f>
        <v/>
      </c>
      <c r="R133" s="4" t="str">
        <f t="array" aca="true" ref="R133">IF(COUNTA(OrderData[[#This Row],[Box Style]], OrderData[[#This Row],[Height (mm)]:[Depth (mm)]])=0, "",_xlfn.XLOOKUP(1,  (MAX(OrderData[[#This Row],[Board H]:[Board W]]) &gt;= BoardSize[Min W])  *(MAX(OrderData[[#This Row],[Board H]:[Board W]]) &lt; BoardSize[Max W]),  BoardSize[Size],  "?",1 ))</f>
        <v/>
      </c>
      <c r="S13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3" s="65" t="str">
        <f t="array" aca="true" ref="T13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3" s="39" t="str">
        <f t="array" aca="true" ref="U1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3" s="35" t="str">
        <f t="array" aca="true" ref="V1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3" s="66"/>
    </row>
    <row r="134" spans="2:23" customHeight="1">
      <c r="B134" s="64" t="str">
        <f>IF(COUNTA(OrderData[[#This Row],[Box Style]], OrderData[[#This Row],[Height (mm)]:[Depth (mm)]]) = 0, "", IF(ISNUMBER(B133),  B133+1,  1))</f>
        <v/>
      </c>
      <c r="C134" s="41"/>
      <c r="D134" s="41"/>
      <c r="E134" s="9"/>
      <c r="F134" s="25"/>
      <c r="G134" s="42"/>
      <c r="H134" s="42"/>
      <c r="I134" s="42"/>
      <c r="J134" s="42"/>
      <c r="K134" s="28"/>
      <c r="L134" s="25"/>
      <c r="M134" s="25"/>
      <c r="N134" s="4" t="str">
        <f>IF(ISBLANK(OrderData[[#This Row],[Height (mm)]]),"", IF(ISBLANK(OrderData[[#This Row],[Quantity (default 1)]]), 1,OrderData[[#This Row],[Quantity (default 1)]]))</f>
        <v/>
      </c>
      <c r="O134" s="4" t="str">
        <f t="array" aca="true" ref="O1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4" s="4" t="str">
        <f t="array" aca="true" ref="P1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4" s="4" t="str">
        <f t="array" aca="true" ref="Q134">IF(COUNTA(OrderData[[#This Row],[Box Style]],OrderData[[#This Row],[Height (mm)]:[Depth (mm)]])=0,"",_xlfn.XLOOKUP(1, ((MIN(OrderData[[#This Row],[Board H]:[Board W]]) &gt;=BoardSize[Min H]) *(MIN(OrderData[[#This Row],[Board H]:[Board W]]) &lt;BoardSize[Max H])),BoardSize[Size],"?",1))</f>
        <v/>
      </c>
      <c r="R134" s="4" t="str">
        <f t="array" aca="true" ref="R134">IF(COUNTA(OrderData[[#This Row],[Box Style]], OrderData[[#This Row],[Height (mm)]:[Depth (mm)]])=0, "",_xlfn.XLOOKUP(1,  (MAX(OrderData[[#This Row],[Board H]:[Board W]]) &gt;= BoardSize[Min W])  *(MAX(OrderData[[#This Row],[Board H]:[Board W]]) &lt; BoardSize[Max W]),  BoardSize[Size],  "?",1 ))</f>
        <v/>
      </c>
      <c r="S13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4" s="65" t="str">
        <f t="array" aca="true" ref="T13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4" s="39" t="str">
        <f t="array" aca="true" ref="U1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4" s="35" t="str">
        <f t="array" aca="true" ref="V1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4" s="66"/>
    </row>
    <row r="135" spans="2:23" customHeight="1">
      <c r="B135" s="64" t="str">
        <f>IF(COUNTA(OrderData[[#This Row],[Box Style]], OrderData[[#This Row],[Height (mm)]:[Depth (mm)]]) = 0, "", IF(ISNUMBER(B134),  B134+1,  1))</f>
        <v/>
      </c>
      <c r="C135" s="41"/>
      <c r="D135" s="41"/>
      <c r="E135" s="9"/>
      <c r="F135" s="25"/>
      <c r="G135" s="42"/>
      <c r="H135" s="42"/>
      <c r="I135" s="42"/>
      <c r="J135" s="42"/>
      <c r="K135" s="28"/>
      <c r="L135" s="25"/>
      <c r="M135" s="25"/>
      <c r="N135" s="4" t="str">
        <f>IF(ISBLANK(OrderData[[#This Row],[Height (mm)]]),"", IF(ISBLANK(OrderData[[#This Row],[Quantity (default 1)]]), 1,OrderData[[#This Row],[Quantity (default 1)]]))</f>
        <v/>
      </c>
      <c r="O135" s="4" t="str">
        <f t="array" aca="true" ref="O1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5" s="4" t="str">
        <f t="array" aca="true" ref="P1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5" s="4" t="str">
        <f t="array" aca="true" ref="Q135">IF(COUNTA(OrderData[[#This Row],[Box Style]],OrderData[[#This Row],[Height (mm)]:[Depth (mm)]])=0,"",_xlfn.XLOOKUP(1, ((MIN(OrderData[[#This Row],[Board H]:[Board W]]) &gt;=BoardSize[Min H]) *(MIN(OrderData[[#This Row],[Board H]:[Board W]]) &lt;BoardSize[Max H])),BoardSize[Size],"?",1))</f>
        <v/>
      </c>
      <c r="R135" s="4" t="str">
        <f t="array" aca="true" ref="R135">IF(COUNTA(OrderData[[#This Row],[Box Style]], OrderData[[#This Row],[Height (mm)]:[Depth (mm)]])=0, "",_xlfn.XLOOKUP(1,  (MAX(OrderData[[#This Row],[Board H]:[Board W]]) &gt;= BoardSize[Min W])  *(MAX(OrderData[[#This Row],[Board H]:[Board W]]) &lt; BoardSize[Max W]),  BoardSize[Size],  "?",1 ))</f>
        <v/>
      </c>
      <c r="S13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5" s="65" t="str">
        <f t="array" aca="true" ref="T13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5" s="39" t="str">
        <f t="array" aca="true" ref="U1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5" s="35" t="str">
        <f t="array" aca="true" ref="V1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5" s="66"/>
    </row>
    <row r="136" spans="2:23" customHeight="1">
      <c r="B136" s="64" t="str">
        <f>IF(COUNTA(OrderData[[#This Row],[Box Style]], OrderData[[#This Row],[Height (mm)]:[Depth (mm)]]) = 0, "", IF(ISNUMBER(B135),  B135+1,  1))</f>
        <v/>
      </c>
      <c r="C136" s="41"/>
      <c r="D136" s="41"/>
      <c r="E136" s="9"/>
      <c r="F136" s="25"/>
      <c r="G136" s="42"/>
      <c r="H136" s="42"/>
      <c r="I136" s="42"/>
      <c r="J136" s="42"/>
      <c r="K136" s="28"/>
      <c r="L136" s="25"/>
      <c r="M136" s="25"/>
      <c r="N136" s="4" t="str">
        <f>IF(ISBLANK(OrderData[[#This Row],[Height (mm)]]),"", IF(ISBLANK(OrderData[[#This Row],[Quantity (default 1)]]), 1,OrderData[[#This Row],[Quantity (default 1)]]))</f>
        <v/>
      </c>
      <c r="O136" s="4" t="str">
        <f t="array" aca="true" ref="O1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6" s="4" t="str">
        <f t="array" aca="true" ref="P1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6" s="4" t="str">
        <f t="array" aca="true" ref="Q136">IF(COUNTA(OrderData[[#This Row],[Box Style]],OrderData[[#This Row],[Height (mm)]:[Depth (mm)]])=0,"",_xlfn.XLOOKUP(1, ((MIN(OrderData[[#This Row],[Board H]:[Board W]]) &gt;=BoardSize[Min H]) *(MIN(OrderData[[#This Row],[Board H]:[Board W]]) &lt;BoardSize[Max H])),BoardSize[Size],"?",1))</f>
        <v/>
      </c>
      <c r="R136" s="4" t="str">
        <f t="array" aca="true" ref="R136">IF(COUNTA(OrderData[[#This Row],[Box Style]], OrderData[[#This Row],[Height (mm)]:[Depth (mm)]])=0, "",_xlfn.XLOOKUP(1,  (MAX(OrderData[[#This Row],[Board H]:[Board W]]) &gt;= BoardSize[Min W])  *(MAX(OrderData[[#This Row],[Board H]:[Board W]]) &lt; BoardSize[Max W]),  BoardSize[Size],  "?",1 ))</f>
        <v/>
      </c>
      <c r="S13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6" s="65" t="str">
        <f t="array" aca="true" ref="T13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6" s="39" t="str">
        <f t="array" aca="true" ref="U1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6" s="35" t="str">
        <f t="array" aca="true" ref="V1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6" s="66"/>
    </row>
    <row r="137" spans="2:23" customHeight="1">
      <c r="B137" s="64" t="str">
        <f>IF(COUNTA(OrderData[[#This Row],[Box Style]], OrderData[[#This Row],[Height (mm)]:[Depth (mm)]]) = 0, "", IF(ISNUMBER(B136),  B136+1,  1))</f>
        <v/>
      </c>
      <c r="C137" s="41"/>
      <c r="D137" s="41"/>
      <c r="E137" s="9"/>
      <c r="F137" s="25"/>
      <c r="G137" s="42"/>
      <c r="H137" s="42"/>
      <c r="I137" s="42"/>
      <c r="J137" s="42"/>
      <c r="K137" s="28"/>
      <c r="L137" s="25"/>
      <c r="M137" s="25"/>
      <c r="N137" s="4" t="str">
        <f>IF(ISBLANK(OrderData[[#This Row],[Height (mm)]]),"", IF(ISBLANK(OrderData[[#This Row],[Quantity (default 1)]]), 1,OrderData[[#This Row],[Quantity (default 1)]]))</f>
        <v/>
      </c>
      <c r="O137" s="4" t="str">
        <f t="array" aca="true" ref="O1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7" s="4" t="str">
        <f t="array" aca="true" ref="P1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7" s="4" t="str">
        <f t="array" aca="true" ref="Q137">IF(COUNTA(OrderData[[#This Row],[Box Style]],OrderData[[#This Row],[Height (mm)]:[Depth (mm)]])=0,"",_xlfn.XLOOKUP(1, ((MIN(OrderData[[#This Row],[Board H]:[Board W]]) &gt;=BoardSize[Min H]) *(MIN(OrderData[[#This Row],[Board H]:[Board W]]) &lt;BoardSize[Max H])),BoardSize[Size],"?",1))</f>
        <v/>
      </c>
      <c r="R137" s="4" t="str">
        <f t="array" aca="true" ref="R137">IF(COUNTA(OrderData[[#This Row],[Box Style]], OrderData[[#This Row],[Height (mm)]:[Depth (mm)]])=0, "",_xlfn.XLOOKUP(1,  (MAX(OrderData[[#This Row],[Board H]:[Board W]]) &gt;= BoardSize[Min W])  *(MAX(OrderData[[#This Row],[Board H]:[Board W]]) &lt; BoardSize[Max W]),  BoardSize[Size],  "?",1 ))</f>
        <v/>
      </c>
      <c r="S13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7" s="65" t="str">
        <f t="array" aca="true" ref="T13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7" s="39" t="str">
        <f t="array" aca="true" ref="U1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7" s="35" t="str">
        <f t="array" aca="true" ref="V1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7" s="66"/>
    </row>
    <row r="138" spans="2:23" customHeight="1">
      <c r="B138" s="64" t="str">
        <f>IF(COUNTA(OrderData[[#This Row],[Box Style]], OrderData[[#This Row],[Height (mm)]:[Depth (mm)]]) = 0, "", IF(ISNUMBER(B137),  B137+1,  1))</f>
        <v/>
      </c>
      <c r="C138" s="41"/>
      <c r="D138" s="41"/>
      <c r="E138" s="9"/>
      <c r="F138" s="25"/>
      <c r="G138" s="42"/>
      <c r="H138" s="42"/>
      <c r="I138" s="42"/>
      <c r="J138" s="42"/>
      <c r="K138" s="28"/>
      <c r="L138" s="25"/>
      <c r="M138" s="25"/>
      <c r="N138" s="4" t="str">
        <f>IF(ISBLANK(OrderData[[#This Row],[Height (mm)]]),"", IF(ISBLANK(OrderData[[#This Row],[Quantity (default 1)]]), 1,OrderData[[#This Row],[Quantity (default 1)]]))</f>
        <v/>
      </c>
      <c r="O138" s="4" t="str">
        <f t="array" aca="true" ref="O1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8" s="4" t="str">
        <f t="array" aca="true" ref="P1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8" s="4" t="str">
        <f t="array" aca="true" ref="Q138">IF(COUNTA(OrderData[[#This Row],[Box Style]],OrderData[[#This Row],[Height (mm)]:[Depth (mm)]])=0,"",_xlfn.XLOOKUP(1, ((MIN(OrderData[[#This Row],[Board H]:[Board W]]) &gt;=BoardSize[Min H]) *(MIN(OrderData[[#This Row],[Board H]:[Board W]]) &lt;BoardSize[Max H])),BoardSize[Size],"?",1))</f>
        <v/>
      </c>
      <c r="R138" s="4" t="str">
        <f t="array" aca="true" ref="R138">IF(COUNTA(OrderData[[#This Row],[Box Style]], OrderData[[#This Row],[Height (mm)]:[Depth (mm)]])=0, "",_xlfn.XLOOKUP(1,  (MAX(OrderData[[#This Row],[Board H]:[Board W]]) &gt;= BoardSize[Min W])  *(MAX(OrderData[[#This Row],[Board H]:[Board W]]) &lt; BoardSize[Max W]),  BoardSize[Size],  "?",1 ))</f>
        <v/>
      </c>
      <c r="S13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8" s="65" t="str">
        <f t="array" aca="true" ref="T13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8" s="39" t="str">
        <f t="array" aca="true" ref="U1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8" s="35" t="str">
        <f t="array" aca="true" ref="V1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8" s="66"/>
    </row>
    <row r="139" spans="2:23" customHeight="1">
      <c r="B139" s="64" t="str">
        <f>IF(COUNTA(OrderData[[#This Row],[Box Style]], OrderData[[#This Row],[Height (mm)]:[Depth (mm)]]) = 0, "", IF(ISNUMBER(B138),  B138+1,  1))</f>
        <v/>
      </c>
      <c r="C139" s="41"/>
      <c r="D139" s="41"/>
      <c r="E139" s="9"/>
      <c r="F139" s="25"/>
      <c r="G139" s="42"/>
      <c r="H139" s="42"/>
      <c r="I139" s="42"/>
      <c r="J139" s="42"/>
      <c r="K139" s="28"/>
      <c r="L139" s="25"/>
      <c r="M139" s="25"/>
      <c r="N139" s="4" t="str">
        <f>IF(ISBLANK(OrderData[[#This Row],[Height (mm)]]),"", IF(ISBLANK(OrderData[[#This Row],[Quantity (default 1)]]), 1,OrderData[[#This Row],[Quantity (default 1)]]))</f>
        <v/>
      </c>
      <c r="O139" s="4" t="str">
        <f t="array" aca="true" ref="O1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39" s="4" t="str">
        <f t="array" aca="true" ref="P1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39" s="4" t="str">
        <f t="array" aca="true" ref="Q139">IF(COUNTA(OrderData[[#This Row],[Box Style]],OrderData[[#This Row],[Height (mm)]:[Depth (mm)]])=0,"",_xlfn.XLOOKUP(1, ((MIN(OrderData[[#This Row],[Board H]:[Board W]]) &gt;=BoardSize[Min H]) *(MIN(OrderData[[#This Row],[Board H]:[Board W]]) &lt;BoardSize[Max H])),BoardSize[Size],"?",1))</f>
        <v/>
      </c>
      <c r="R139" s="4" t="str">
        <f t="array" aca="true" ref="R139">IF(COUNTA(OrderData[[#This Row],[Box Style]], OrderData[[#This Row],[Height (mm)]:[Depth (mm)]])=0, "",_xlfn.XLOOKUP(1,  (MAX(OrderData[[#This Row],[Board H]:[Board W]]) &gt;= BoardSize[Min W])  *(MAX(OrderData[[#This Row],[Board H]:[Board W]]) &lt; BoardSize[Max W]),  BoardSize[Size],  "?",1 ))</f>
        <v/>
      </c>
      <c r="S13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39" s="65" t="str">
        <f t="array" aca="true" ref="T13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39" s="39" t="str">
        <f t="array" aca="true" ref="U1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39" s="35" t="str">
        <f t="array" aca="true" ref="V1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39" s="66"/>
    </row>
    <row r="140" spans="2:23" customHeight="1">
      <c r="B140" s="64" t="str">
        <f>IF(COUNTA(OrderData[[#This Row],[Box Style]], OrderData[[#This Row],[Height (mm)]:[Depth (mm)]]) = 0, "", IF(ISNUMBER(B139),  B139+1,  1))</f>
        <v/>
      </c>
      <c r="C140" s="41"/>
      <c r="D140" s="41"/>
      <c r="E140" s="9"/>
      <c r="F140" s="25"/>
      <c r="G140" s="42"/>
      <c r="H140" s="42"/>
      <c r="I140" s="42"/>
      <c r="J140" s="42"/>
      <c r="K140" s="28"/>
      <c r="L140" s="25"/>
      <c r="M140" s="25"/>
      <c r="N140" s="4" t="str">
        <f>IF(ISBLANK(OrderData[[#This Row],[Height (mm)]]),"", IF(ISBLANK(OrderData[[#This Row],[Quantity (default 1)]]), 1,OrderData[[#This Row],[Quantity (default 1)]]))</f>
        <v/>
      </c>
      <c r="O140" s="4" t="str">
        <f t="array" aca="true" ref="O1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0" s="4" t="str">
        <f t="array" aca="true" ref="P1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0" s="4" t="str">
        <f t="array" aca="true" ref="Q140">IF(COUNTA(OrderData[[#This Row],[Box Style]],OrderData[[#This Row],[Height (mm)]:[Depth (mm)]])=0,"",_xlfn.XLOOKUP(1, ((MIN(OrderData[[#This Row],[Board H]:[Board W]]) &gt;=BoardSize[Min H]) *(MIN(OrderData[[#This Row],[Board H]:[Board W]]) &lt;BoardSize[Max H])),BoardSize[Size],"?",1))</f>
        <v/>
      </c>
      <c r="R140" s="4" t="str">
        <f t="array" aca="true" ref="R140">IF(COUNTA(OrderData[[#This Row],[Box Style]], OrderData[[#This Row],[Height (mm)]:[Depth (mm)]])=0, "",_xlfn.XLOOKUP(1,  (MAX(OrderData[[#This Row],[Board H]:[Board W]]) &gt;= BoardSize[Min W])  *(MAX(OrderData[[#This Row],[Board H]:[Board W]]) &lt; BoardSize[Max W]),  BoardSize[Size],  "?",1 ))</f>
        <v/>
      </c>
      <c r="S14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0" s="65" t="str">
        <f t="array" aca="true" ref="T14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0" s="39" t="str">
        <f t="array" aca="true" ref="U1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0" s="35" t="str">
        <f t="array" aca="true" ref="V1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0" s="66"/>
    </row>
    <row r="141" spans="2:23" customHeight="1">
      <c r="B141" s="64" t="str">
        <f>IF(COUNTA(OrderData[[#This Row],[Box Style]], OrderData[[#This Row],[Height (mm)]:[Depth (mm)]]) = 0, "", IF(ISNUMBER(B140),  B140+1,  1))</f>
        <v/>
      </c>
      <c r="C141" s="41"/>
      <c r="D141" s="41"/>
      <c r="E141" s="9"/>
      <c r="F141" s="25"/>
      <c r="G141" s="42"/>
      <c r="H141" s="42"/>
      <c r="I141" s="42"/>
      <c r="J141" s="42"/>
      <c r="K141" s="28"/>
      <c r="L141" s="25"/>
      <c r="M141" s="25"/>
      <c r="N141" s="4" t="str">
        <f>IF(ISBLANK(OrderData[[#This Row],[Height (mm)]]),"", IF(ISBLANK(OrderData[[#This Row],[Quantity (default 1)]]), 1,OrderData[[#This Row],[Quantity (default 1)]]))</f>
        <v/>
      </c>
      <c r="O141" s="4" t="str">
        <f t="array" aca="true" ref="O1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1" s="4" t="str">
        <f t="array" aca="true" ref="P1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1" s="4" t="str">
        <f t="array" aca="true" ref="Q141">IF(COUNTA(OrderData[[#This Row],[Box Style]],OrderData[[#This Row],[Height (mm)]:[Depth (mm)]])=0,"",_xlfn.XLOOKUP(1, ((MIN(OrderData[[#This Row],[Board H]:[Board W]]) &gt;=BoardSize[Min H]) *(MIN(OrderData[[#This Row],[Board H]:[Board W]]) &lt;BoardSize[Max H])),BoardSize[Size],"?",1))</f>
        <v/>
      </c>
      <c r="R141" s="4" t="str">
        <f t="array" aca="true" ref="R141">IF(COUNTA(OrderData[[#This Row],[Box Style]], OrderData[[#This Row],[Height (mm)]:[Depth (mm)]])=0, "",_xlfn.XLOOKUP(1,  (MAX(OrderData[[#This Row],[Board H]:[Board W]]) &gt;= BoardSize[Min W])  *(MAX(OrderData[[#This Row],[Board H]:[Board W]]) &lt; BoardSize[Max W]),  BoardSize[Size],  "?",1 ))</f>
        <v/>
      </c>
      <c r="S14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1" s="65" t="str">
        <f t="array" aca="true" ref="T14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1" s="39" t="str">
        <f t="array" aca="true" ref="U1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1" s="35" t="str">
        <f t="array" aca="true" ref="V1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1" s="66"/>
    </row>
    <row r="142" spans="2:23" customHeight="1">
      <c r="B142" s="64" t="str">
        <f>IF(COUNTA(OrderData[[#This Row],[Box Style]], OrderData[[#This Row],[Height (mm)]:[Depth (mm)]]) = 0, "", IF(ISNUMBER(B141),  B141+1,  1))</f>
        <v/>
      </c>
      <c r="C142" s="41"/>
      <c r="D142" s="41"/>
      <c r="E142" s="9"/>
      <c r="F142" s="25"/>
      <c r="G142" s="42"/>
      <c r="H142" s="42"/>
      <c r="I142" s="42"/>
      <c r="J142" s="42"/>
      <c r="K142" s="28"/>
      <c r="L142" s="25"/>
      <c r="M142" s="25"/>
      <c r="N142" s="4" t="str">
        <f>IF(ISBLANK(OrderData[[#This Row],[Height (mm)]]),"", IF(ISBLANK(OrderData[[#This Row],[Quantity (default 1)]]), 1,OrderData[[#This Row],[Quantity (default 1)]]))</f>
        <v/>
      </c>
      <c r="O142" s="4" t="str">
        <f t="array" aca="true" ref="O1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2" s="4" t="str">
        <f t="array" aca="true" ref="P1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2" s="4" t="str">
        <f t="array" aca="true" ref="Q142">IF(COUNTA(OrderData[[#This Row],[Box Style]],OrderData[[#This Row],[Height (mm)]:[Depth (mm)]])=0,"",_xlfn.XLOOKUP(1, ((MIN(OrderData[[#This Row],[Board H]:[Board W]]) &gt;=BoardSize[Min H]) *(MIN(OrderData[[#This Row],[Board H]:[Board W]]) &lt;BoardSize[Max H])),BoardSize[Size],"?",1))</f>
        <v/>
      </c>
      <c r="R142" s="4" t="str">
        <f t="array" aca="true" ref="R142">IF(COUNTA(OrderData[[#This Row],[Box Style]], OrderData[[#This Row],[Height (mm)]:[Depth (mm)]])=0, "",_xlfn.XLOOKUP(1,  (MAX(OrderData[[#This Row],[Board H]:[Board W]]) &gt;= BoardSize[Min W])  *(MAX(OrderData[[#This Row],[Board H]:[Board W]]) &lt; BoardSize[Max W]),  BoardSize[Size],  "?",1 ))</f>
        <v/>
      </c>
      <c r="S14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2" s="65" t="str">
        <f t="array" aca="true" ref="T14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2" s="39" t="str">
        <f t="array" aca="true" ref="U1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2" s="35" t="str">
        <f t="array" aca="true" ref="V1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2" s="66"/>
    </row>
    <row r="143" spans="2:23" customHeight="1">
      <c r="B143" s="64" t="str">
        <f>IF(COUNTA(OrderData[[#This Row],[Box Style]], OrderData[[#This Row],[Height (mm)]:[Depth (mm)]]) = 0, "", IF(ISNUMBER(B142),  B142+1,  1))</f>
        <v/>
      </c>
      <c r="C143" s="41"/>
      <c r="D143" s="41"/>
      <c r="E143" s="9"/>
      <c r="F143" s="25"/>
      <c r="G143" s="42"/>
      <c r="H143" s="42"/>
      <c r="I143" s="42"/>
      <c r="J143" s="42"/>
      <c r="K143" s="28"/>
      <c r="L143" s="25"/>
      <c r="M143" s="25"/>
      <c r="N143" s="4" t="str">
        <f>IF(ISBLANK(OrderData[[#This Row],[Height (mm)]]),"", IF(ISBLANK(OrderData[[#This Row],[Quantity (default 1)]]), 1,OrderData[[#This Row],[Quantity (default 1)]]))</f>
        <v/>
      </c>
      <c r="O143" s="4" t="str">
        <f t="array" aca="true" ref="O1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3" s="4" t="str">
        <f t="array" aca="true" ref="P1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3" s="4" t="str">
        <f t="array" aca="true" ref="Q143">IF(COUNTA(OrderData[[#This Row],[Box Style]],OrderData[[#This Row],[Height (mm)]:[Depth (mm)]])=0,"",_xlfn.XLOOKUP(1, ((MIN(OrderData[[#This Row],[Board H]:[Board W]]) &gt;=BoardSize[Min H]) *(MIN(OrderData[[#This Row],[Board H]:[Board W]]) &lt;BoardSize[Max H])),BoardSize[Size],"?",1))</f>
        <v/>
      </c>
      <c r="R143" s="4" t="str">
        <f t="array" aca="true" ref="R143">IF(COUNTA(OrderData[[#This Row],[Box Style]], OrderData[[#This Row],[Height (mm)]:[Depth (mm)]])=0, "",_xlfn.XLOOKUP(1,  (MAX(OrderData[[#This Row],[Board H]:[Board W]]) &gt;= BoardSize[Min W])  *(MAX(OrderData[[#This Row],[Board H]:[Board W]]) &lt; BoardSize[Max W]),  BoardSize[Size],  "?",1 ))</f>
        <v/>
      </c>
      <c r="S14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3" s="65" t="str">
        <f t="array" aca="true" ref="T14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3" s="39" t="str">
        <f t="array" aca="true" ref="U1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3" s="35" t="str">
        <f t="array" aca="true" ref="V1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3" s="66"/>
    </row>
    <row r="144" spans="2:23" customHeight="1">
      <c r="B144" s="64" t="str">
        <f>IF(COUNTA(OrderData[[#This Row],[Box Style]], OrderData[[#This Row],[Height (mm)]:[Depth (mm)]]) = 0, "", IF(ISNUMBER(B143),  B143+1,  1))</f>
        <v/>
      </c>
      <c r="C144" s="41"/>
      <c r="D144" s="41"/>
      <c r="E144" s="9"/>
      <c r="F144" s="25"/>
      <c r="G144" s="42"/>
      <c r="H144" s="42"/>
      <c r="I144" s="42"/>
      <c r="J144" s="42"/>
      <c r="K144" s="28"/>
      <c r="L144" s="25"/>
      <c r="M144" s="25"/>
      <c r="N144" s="4" t="str">
        <f>IF(ISBLANK(OrderData[[#This Row],[Height (mm)]]),"", IF(ISBLANK(OrderData[[#This Row],[Quantity (default 1)]]), 1,OrderData[[#This Row],[Quantity (default 1)]]))</f>
        <v/>
      </c>
      <c r="O144" s="4" t="str">
        <f t="array" aca="true" ref="O1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4" s="4" t="str">
        <f t="array" aca="true" ref="P1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4" s="4" t="str">
        <f t="array" aca="true" ref="Q144">IF(COUNTA(OrderData[[#This Row],[Box Style]],OrderData[[#This Row],[Height (mm)]:[Depth (mm)]])=0,"",_xlfn.XLOOKUP(1, ((MIN(OrderData[[#This Row],[Board H]:[Board W]]) &gt;=BoardSize[Min H]) *(MIN(OrderData[[#This Row],[Board H]:[Board W]]) &lt;BoardSize[Max H])),BoardSize[Size],"?",1))</f>
        <v/>
      </c>
      <c r="R144" s="4" t="str">
        <f t="array" aca="true" ref="R144">IF(COUNTA(OrderData[[#This Row],[Box Style]], OrderData[[#This Row],[Height (mm)]:[Depth (mm)]])=0, "",_xlfn.XLOOKUP(1,  (MAX(OrderData[[#This Row],[Board H]:[Board W]]) &gt;= BoardSize[Min W])  *(MAX(OrderData[[#This Row],[Board H]:[Board W]]) &lt; BoardSize[Max W]),  BoardSize[Size],  "?",1 ))</f>
        <v/>
      </c>
      <c r="S14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4" s="65" t="str">
        <f t="array" aca="true" ref="T14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4" s="39" t="str">
        <f t="array" aca="true" ref="U1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4" s="35" t="str">
        <f t="array" aca="true" ref="V1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4" s="66"/>
    </row>
    <row r="145" spans="2:23" customHeight="1">
      <c r="B145" s="64" t="str">
        <f>IF(COUNTA(OrderData[[#This Row],[Box Style]], OrderData[[#This Row],[Height (mm)]:[Depth (mm)]]) = 0, "", IF(ISNUMBER(B144),  B144+1,  1))</f>
        <v/>
      </c>
      <c r="C145" s="41"/>
      <c r="D145" s="41"/>
      <c r="E145" s="9"/>
      <c r="F145" s="25"/>
      <c r="G145" s="42"/>
      <c r="H145" s="42"/>
      <c r="I145" s="42"/>
      <c r="J145" s="42"/>
      <c r="K145" s="28"/>
      <c r="L145" s="25"/>
      <c r="M145" s="25"/>
      <c r="N145" s="4" t="str">
        <f>IF(ISBLANK(OrderData[[#This Row],[Height (mm)]]),"", IF(ISBLANK(OrderData[[#This Row],[Quantity (default 1)]]), 1,OrderData[[#This Row],[Quantity (default 1)]]))</f>
        <v/>
      </c>
      <c r="O145" s="4" t="str">
        <f t="array" aca="true" ref="O1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5" s="4" t="str">
        <f t="array" aca="true" ref="P1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5" s="4" t="str">
        <f t="array" aca="true" ref="Q145">IF(COUNTA(OrderData[[#This Row],[Box Style]],OrderData[[#This Row],[Height (mm)]:[Depth (mm)]])=0,"",_xlfn.XLOOKUP(1, ((MIN(OrderData[[#This Row],[Board H]:[Board W]]) &gt;=BoardSize[Min H]) *(MIN(OrderData[[#This Row],[Board H]:[Board W]]) &lt;BoardSize[Max H])),BoardSize[Size],"?",1))</f>
        <v/>
      </c>
      <c r="R145" s="4" t="str">
        <f t="array" aca="true" ref="R145">IF(COUNTA(OrderData[[#This Row],[Box Style]], OrderData[[#This Row],[Height (mm)]:[Depth (mm)]])=0, "",_xlfn.XLOOKUP(1,  (MAX(OrderData[[#This Row],[Board H]:[Board W]]) &gt;= BoardSize[Min W])  *(MAX(OrderData[[#This Row],[Board H]:[Board W]]) &lt; BoardSize[Max W]),  BoardSize[Size],  "?",1 ))</f>
        <v/>
      </c>
      <c r="S14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5" s="65" t="str">
        <f t="array" aca="true" ref="T14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5" s="39" t="str">
        <f t="array" aca="true" ref="U1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5" s="35" t="str">
        <f t="array" aca="true" ref="V1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5" s="66"/>
    </row>
    <row r="146" spans="2:23" customHeight="1">
      <c r="B146" s="64" t="str">
        <f>IF(COUNTA(OrderData[[#This Row],[Box Style]], OrderData[[#This Row],[Height (mm)]:[Depth (mm)]]) = 0, "", IF(ISNUMBER(B145),  B145+1,  1))</f>
        <v/>
      </c>
      <c r="C146" s="41"/>
      <c r="D146" s="41"/>
      <c r="E146" s="9"/>
      <c r="F146" s="25"/>
      <c r="G146" s="42"/>
      <c r="H146" s="42"/>
      <c r="I146" s="42"/>
      <c r="J146" s="42"/>
      <c r="K146" s="28"/>
      <c r="L146" s="25"/>
      <c r="M146" s="25"/>
      <c r="N146" s="4" t="str">
        <f>IF(ISBLANK(OrderData[[#This Row],[Height (mm)]]),"", IF(ISBLANK(OrderData[[#This Row],[Quantity (default 1)]]), 1,OrderData[[#This Row],[Quantity (default 1)]]))</f>
        <v/>
      </c>
      <c r="O146" s="4" t="str">
        <f t="array" aca="true" ref="O1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6" s="4" t="str">
        <f t="array" aca="true" ref="P1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6" s="4" t="str">
        <f t="array" aca="true" ref="Q146">IF(COUNTA(OrderData[[#This Row],[Box Style]],OrderData[[#This Row],[Height (mm)]:[Depth (mm)]])=0,"",_xlfn.XLOOKUP(1, ((MIN(OrderData[[#This Row],[Board H]:[Board W]]) &gt;=BoardSize[Min H]) *(MIN(OrderData[[#This Row],[Board H]:[Board W]]) &lt;BoardSize[Max H])),BoardSize[Size],"?",1))</f>
        <v/>
      </c>
      <c r="R146" s="4" t="str">
        <f t="array" aca="true" ref="R146">IF(COUNTA(OrderData[[#This Row],[Box Style]], OrderData[[#This Row],[Height (mm)]:[Depth (mm)]])=0, "",_xlfn.XLOOKUP(1,  (MAX(OrderData[[#This Row],[Board H]:[Board W]]) &gt;= BoardSize[Min W])  *(MAX(OrderData[[#This Row],[Board H]:[Board W]]) &lt; BoardSize[Max W]),  BoardSize[Size],  "?",1 ))</f>
        <v/>
      </c>
      <c r="S14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6" s="65" t="str">
        <f t="array" aca="true" ref="T14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6" s="39" t="str">
        <f t="array" aca="true" ref="U1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6" s="35" t="str">
        <f t="array" aca="true" ref="V1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6" s="66"/>
    </row>
    <row r="147" spans="2:23" customHeight="1">
      <c r="B147" s="64" t="str">
        <f>IF(COUNTA(OrderData[[#This Row],[Box Style]], OrderData[[#This Row],[Height (mm)]:[Depth (mm)]]) = 0, "", IF(ISNUMBER(B146),  B146+1,  1))</f>
        <v/>
      </c>
      <c r="C147" s="41"/>
      <c r="D147" s="41"/>
      <c r="E147" s="9"/>
      <c r="F147" s="25"/>
      <c r="G147" s="42"/>
      <c r="H147" s="42"/>
      <c r="I147" s="42"/>
      <c r="J147" s="42"/>
      <c r="K147" s="28"/>
      <c r="L147" s="25"/>
      <c r="M147" s="25"/>
      <c r="N147" s="4" t="str">
        <f>IF(ISBLANK(OrderData[[#This Row],[Height (mm)]]),"", IF(ISBLANK(OrderData[[#This Row],[Quantity (default 1)]]), 1,OrderData[[#This Row],[Quantity (default 1)]]))</f>
        <v/>
      </c>
      <c r="O147" s="4" t="str">
        <f t="array" aca="true" ref="O1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7" s="4" t="str">
        <f t="array" aca="true" ref="P1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7" s="4" t="str">
        <f t="array" aca="true" ref="Q147">IF(COUNTA(OrderData[[#This Row],[Box Style]],OrderData[[#This Row],[Height (mm)]:[Depth (mm)]])=0,"",_xlfn.XLOOKUP(1, ((MIN(OrderData[[#This Row],[Board H]:[Board W]]) &gt;=BoardSize[Min H]) *(MIN(OrderData[[#This Row],[Board H]:[Board W]]) &lt;BoardSize[Max H])),BoardSize[Size],"?",1))</f>
        <v/>
      </c>
      <c r="R147" s="4" t="str">
        <f t="array" aca="true" ref="R147">IF(COUNTA(OrderData[[#This Row],[Box Style]], OrderData[[#This Row],[Height (mm)]:[Depth (mm)]])=0, "",_xlfn.XLOOKUP(1,  (MAX(OrderData[[#This Row],[Board H]:[Board W]]) &gt;= BoardSize[Min W])  *(MAX(OrderData[[#This Row],[Board H]:[Board W]]) &lt; BoardSize[Max W]),  BoardSize[Size],  "?",1 ))</f>
        <v/>
      </c>
      <c r="S14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7" s="65" t="str">
        <f t="array" aca="true" ref="T14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7" s="39" t="str">
        <f t="array" aca="true" ref="U1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7" s="35" t="str">
        <f t="array" aca="true" ref="V1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7" s="66"/>
    </row>
    <row r="148" spans="2:23" customHeight="1">
      <c r="B148" s="64" t="str">
        <f>IF(COUNTA(OrderData[[#This Row],[Box Style]], OrderData[[#This Row],[Height (mm)]:[Depth (mm)]]) = 0, "", IF(ISNUMBER(B147),  B147+1,  1))</f>
        <v/>
      </c>
      <c r="C148" s="41"/>
      <c r="D148" s="41"/>
      <c r="E148" s="9"/>
      <c r="F148" s="25"/>
      <c r="G148" s="42"/>
      <c r="H148" s="42"/>
      <c r="I148" s="42"/>
      <c r="J148" s="42"/>
      <c r="K148" s="28"/>
      <c r="L148" s="25"/>
      <c r="M148" s="25"/>
      <c r="N148" s="4" t="str">
        <f>IF(ISBLANK(OrderData[[#This Row],[Height (mm)]]),"", IF(ISBLANK(OrderData[[#This Row],[Quantity (default 1)]]), 1,OrderData[[#This Row],[Quantity (default 1)]]))</f>
        <v/>
      </c>
      <c r="O148" s="4" t="str">
        <f t="array" aca="true" ref="O1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8" s="4" t="str">
        <f t="array" aca="true" ref="P1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8" s="4" t="str">
        <f t="array" aca="true" ref="Q148">IF(COUNTA(OrderData[[#This Row],[Box Style]],OrderData[[#This Row],[Height (mm)]:[Depth (mm)]])=0,"",_xlfn.XLOOKUP(1, ((MIN(OrderData[[#This Row],[Board H]:[Board W]]) &gt;=BoardSize[Min H]) *(MIN(OrderData[[#This Row],[Board H]:[Board W]]) &lt;BoardSize[Max H])),BoardSize[Size],"?",1))</f>
        <v/>
      </c>
      <c r="R148" s="4" t="str">
        <f t="array" aca="true" ref="R148">IF(COUNTA(OrderData[[#This Row],[Box Style]], OrderData[[#This Row],[Height (mm)]:[Depth (mm)]])=0, "",_xlfn.XLOOKUP(1,  (MAX(OrderData[[#This Row],[Board H]:[Board W]]) &gt;= BoardSize[Min W])  *(MAX(OrderData[[#This Row],[Board H]:[Board W]]) &lt; BoardSize[Max W]),  BoardSize[Size],  "?",1 ))</f>
        <v/>
      </c>
      <c r="S14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8" s="65" t="str">
        <f t="array" aca="true" ref="T14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8" s="39" t="str">
        <f t="array" aca="true" ref="U1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8" s="35" t="str">
        <f t="array" aca="true" ref="V1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8" s="66"/>
    </row>
    <row r="149" spans="2:23" customHeight="1">
      <c r="B149" s="64" t="str">
        <f>IF(COUNTA(OrderData[[#This Row],[Box Style]], OrderData[[#This Row],[Height (mm)]:[Depth (mm)]]) = 0, "", IF(ISNUMBER(B148),  B148+1,  1))</f>
        <v/>
      </c>
      <c r="C149" s="41"/>
      <c r="D149" s="41"/>
      <c r="E149" s="9"/>
      <c r="F149" s="25"/>
      <c r="G149" s="42"/>
      <c r="H149" s="42"/>
      <c r="I149" s="42"/>
      <c r="J149" s="42"/>
      <c r="K149" s="28"/>
      <c r="L149" s="25"/>
      <c r="M149" s="25"/>
      <c r="N149" s="4" t="str">
        <f>IF(ISBLANK(OrderData[[#This Row],[Height (mm)]]),"", IF(ISBLANK(OrderData[[#This Row],[Quantity (default 1)]]), 1,OrderData[[#This Row],[Quantity (default 1)]]))</f>
        <v/>
      </c>
      <c r="O149" s="4" t="str">
        <f t="array" aca="true" ref="O1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49" s="4" t="str">
        <f t="array" aca="true" ref="P1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49" s="4" t="str">
        <f t="array" aca="true" ref="Q149">IF(COUNTA(OrderData[[#This Row],[Box Style]],OrderData[[#This Row],[Height (mm)]:[Depth (mm)]])=0,"",_xlfn.XLOOKUP(1, ((MIN(OrderData[[#This Row],[Board H]:[Board W]]) &gt;=BoardSize[Min H]) *(MIN(OrderData[[#This Row],[Board H]:[Board W]]) &lt;BoardSize[Max H])),BoardSize[Size],"?",1))</f>
        <v/>
      </c>
      <c r="R149" s="4" t="str">
        <f t="array" aca="true" ref="R149">IF(COUNTA(OrderData[[#This Row],[Box Style]], OrderData[[#This Row],[Height (mm)]:[Depth (mm)]])=0, "",_xlfn.XLOOKUP(1,  (MAX(OrderData[[#This Row],[Board H]:[Board W]]) &gt;= BoardSize[Min W])  *(MAX(OrderData[[#This Row],[Board H]:[Board W]]) &lt; BoardSize[Max W]),  BoardSize[Size],  "?",1 ))</f>
        <v/>
      </c>
      <c r="S14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49" s="65" t="str">
        <f t="array" aca="true" ref="T14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49" s="39" t="str">
        <f t="array" aca="true" ref="U1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49" s="35" t="str">
        <f t="array" aca="true" ref="V1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49" s="66"/>
    </row>
    <row r="150" spans="2:23" customHeight="1">
      <c r="B150" s="64" t="str">
        <f>IF(COUNTA(OrderData[[#This Row],[Box Style]], OrderData[[#This Row],[Height (mm)]:[Depth (mm)]]) = 0, "", IF(ISNUMBER(B149),  B149+1,  1))</f>
        <v/>
      </c>
      <c r="C150" s="41"/>
      <c r="D150" s="41"/>
      <c r="E150" s="9"/>
      <c r="F150" s="25"/>
      <c r="G150" s="42"/>
      <c r="H150" s="42"/>
      <c r="I150" s="42"/>
      <c r="J150" s="42"/>
      <c r="K150" s="28"/>
      <c r="L150" s="25"/>
      <c r="M150" s="25"/>
      <c r="N150" s="4" t="str">
        <f>IF(ISBLANK(OrderData[[#This Row],[Height (mm)]]),"", IF(ISBLANK(OrderData[[#This Row],[Quantity (default 1)]]), 1,OrderData[[#This Row],[Quantity (default 1)]]))</f>
        <v/>
      </c>
      <c r="O150" s="4" t="str">
        <f t="array" aca="true" ref="O1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0" s="4" t="str">
        <f t="array" aca="true" ref="P1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0" s="4" t="str">
        <f t="array" aca="true" ref="Q150">IF(COUNTA(OrderData[[#This Row],[Box Style]],OrderData[[#This Row],[Height (mm)]:[Depth (mm)]])=0,"",_xlfn.XLOOKUP(1, ((MIN(OrderData[[#This Row],[Board H]:[Board W]]) &gt;=BoardSize[Min H]) *(MIN(OrderData[[#This Row],[Board H]:[Board W]]) &lt;BoardSize[Max H])),BoardSize[Size],"?",1))</f>
        <v/>
      </c>
      <c r="R150" s="4" t="str">
        <f t="array" aca="true" ref="R150">IF(COUNTA(OrderData[[#This Row],[Box Style]], OrderData[[#This Row],[Height (mm)]:[Depth (mm)]])=0, "",_xlfn.XLOOKUP(1,  (MAX(OrderData[[#This Row],[Board H]:[Board W]]) &gt;= BoardSize[Min W])  *(MAX(OrderData[[#This Row],[Board H]:[Board W]]) &lt; BoardSize[Max W]),  BoardSize[Size],  "?",1 ))</f>
        <v/>
      </c>
      <c r="S15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0" s="65" t="str">
        <f t="array" aca="true" ref="T15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0" s="39" t="str">
        <f t="array" aca="true" ref="U1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0" s="35" t="str">
        <f t="array" aca="true" ref="V1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0" s="66"/>
    </row>
    <row r="151" spans="2:23" customHeight="1">
      <c r="B151" s="64" t="str">
        <f>IF(COUNTA(OrderData[[#This Row],[Box Style]], OrderData[[#This Row],[Height (mm)]:[Depth (mm)]]) = 0, "", IF(ISNUMBER(B150),  B150+1,  1))</f>
        <v/>
      </c>
      <c r="C151" s="41"/>
      <c r="D151" s="41"/>
      <c r="E151" s="9"/>
      <c r="F151" s="25"/>
      <c r="G151" s="42"/>
      <c r="H151" s="42"/>
      <c r="I151" s="42"/>
      <c r="J151" s="42"/>
      <c r="K151" s="28"/>
      <c r="L151" s="25"/>
      <c r="M151" s="25"/>
      <c r="N151" s="4" t="str">
        <f>IF(ISBLANK(OrderData[[#This Row],[Height (mm)]]),"", IF(ISBLANK(OrderData[[#This Row],[Quantity (default 1)]]), 1,OrderData[[#This Row],[Quantity (default 1)]]))</f>
        <v/>
      </c>
      <c r="O151" s="4" t="str">
        <f t="array" aca="true" ref="O1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1" s="4" t="str">
        <f t="array" aca="true" ref="P1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1" s="4" t="str">
        <f t="array" aca="true" ref="Q151">IF(COUNTA(OrderData[[#This Row],[Box Style]],OrderData[[#This Row],[Height (mm)]:[Depth (mm)]])=0,"",_xlfn.XLOOKUP(1, ((MIN(OrderData[[#This Row],[Board H]:[Board W]]) &gt;=BoardSize[Min H]) *(MIN(OrderData[[#This Row],[Board H]:[Board W]]) &lt;BoardSize[Max H])),BoardSize[Size],"?",1))</f>
        <v/>
      </c>
      <c r="R151" s="4" t="str">
        <f t="array" aca="true" ref="R151">IF(COUNTA(OrderData[[#This Row],[Box Style]], OrderData[[#This Row],[Height (mm)]:[Depth (mm)]])=0, "",_xlfn.XLOOKUP(1,  (MAX(OrderData[[#This Row],[Board H]:[Board W]]) &gt;= BoardSize[Min W])  *(MAX(OrderData[[#This Row],[Board H]:[Board W]]) &lt; BoardSize[Max W]),  BoardSize[Size],  "?",1 ))</f>
        <v/>
      </c>
      <c r="S15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1" s="65" t="str">
        <f t="array" aca="true" ref="T15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1" s="39" t="str">
        <f t="array" aca="true" ref="U1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1" s="35" t="str">
        <f t="array" aca="true" ref="V1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1" s="66"/>
    </row>
    <row r="152" spans="2:23" customHeight="1">
      <c r="B152" s="64" t="str">
        <f>IF(COUNTA(OrderData[[#This Row],[Box Style]], OrderData[[#This Row],[Height (mm)]:[Depth (mm)]]) = 0, "", IF(ISNUMBER(B151),  B151+1,  1))</f>
        <v/>
      </c>
      <c r="C152" s="41"/>
      <c r="D152" s="41"/>
      <c r="E152" s="9"/>
      <c r="F152" s="25"/>
      <c r="G152" s="42"/>
      <c r="H152" s="42"/>
      <c r="I152" s="42"/>
      <c r="J152" s="42"/>
      <c r="K152" s="28"/>
      <c r="L152" s="25"/>
      <c r="M152" s="25"/>
      <c r="N152" s="4" t="str">
        <f>IF(ISBLANK(OrderData[[#This Row],[Height (mm)]]),"", IF(ISBLANK(OrderData[[#This Row],[Quantity (default 1)]]), 1,OrderData[[#This Row],[Quantity (default 1)]]))</f>
        <v/>
      </c>
      <c r="O152" s="4" t="str">
        <f t="array" aca="true" ref="O1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2" s="4" t="str">
        <f t="array" aca="true" ref="P1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2" s="4" t="str">
        <f t="array" aca="true" ref="Q152">IF(COUNTA(OrderData[[#This Row],[Box Style]],OrderData[[#This Row],[Height (mm)]:[Depth (mm)]])=0,"",_xlfn.XLOOKUP(1, ((MIN(OrderData[[#This Row],[Board H]:[Board W]]) &gt;=BoardSize[Min H]) *(MIN(OrderData[[#This Row],[Board H]:[Board W]]) &lt;BoardSize[Max H])),BoardSize[Size],"?",1))</f>
        <v/>
      </c>
      <c r="R152" s="4" t="str">
        <f t="array" aca="true" ref="R152">IF(COUNTA(OrderData[[#This Row],[Box Style]], OrderData[[#This Row],[Height (mm)]:[Depth (mm)]])=0, "",_xlfn.XLOOKUP(1,  (MAX(OrderData[[#This Row],[Board H]:[Board W]]) &gt;= BoardSize[Min W])  *(MAX(OrderData[[#This Row],[Board H]:[Board W]]) &lt; BoardSize[Max W]),  BoardSize[Size],  "?",1 ))</f>
        <v/>
      </c>
      <c r="S15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2" s="65" t="str">
        <f t="array" aca="true" ref="T15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2" s="39" t="str">
        <f t="array" aca="true" ref="U1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2" s="35" t="str">
        <f t="array" aca="true" ref="V1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2" s="66"/>
    </row>
    <row r="153" spans="2:23" customHeight="1">
      <c r="B153" s="64" t="str">
        <f>IF(COUNTA(OrderData[[#This Row],[Box Style]], OrderData[[#This Row],[Height (mm)]:[Depth (mm)]]) = 0, "", IF(ISNUMBER(B152),  B152+1,  1))</f>
        <v/>
      </c>
      <c r="C153" s="41"/>
      <c r="D153" s="41"/>
      <c r="E153" s="9"/>
      <c r="F153" s="25"/>
      <c r="G153" s="42"/>
      <c r="H153" s="42"/>
      <c r="I153" s="42"/>
      <c r="J153" s="42"/>
      <c r="K153" s="28"/>
      <c r="L153" s="25"/>
      <c r="M153" s="25"/>
      <c r="N153" s="4" t="str">
        <f>IF(ISBLANK(OrderData[[#This Row],[Height (mm)]]),"", IF(ISBLANK(OrderData[[#This Row],[Quantity (default 1)]]), 1,OrderData[[#This Row],[Quantity (default 1)]]))</f>
        <v/>
      </c>
      <c r="O153" s="4" t="str">
        <f t="array" aca="true" ref="O1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3" s="4" t="str">
        <f t="array" aca="true" ref="P1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3" s="4" t="str">
        <f t="array" aca="true" ref="Q153">IF(COUNTA(OrderData[[#This Row],[Box Style]],OrderData[[#This Row],[Height (mm)]:[Depth (mm)]])=0,"",_xlfn.XLOOKUP(1, ((MIN(OrderData[[#This Row],[Board H]:[Board W]]) &gt;=BoardSize[Min H]) *(MIN(OrderData[[#This Row],[Board H]:[Board W]]) &lt;BoardSize[Max H])),BoardSize[Size],"?",1))</f>
        <v/>
      </c>
      <c r="R153" s="4" t="str">
        <f t="array" aca="true" ref="R153">IF(COUNTA(OrderData[[#This Row],[Box Style]], OrderData[[#This Row],[Height (mm)]:[Depth (mm)]])=0, "",_xlfn.XLOOKUP(1,  (MAX(OrderData[[#This Row],[Board H]:[Board W]]) &gt;= BoardSize[Min W])  *(MAX(OrderData[[#This Row],[Board H]:[Board W]]) &lt; BoardSize[Max W]),  BoardSize[Size],  "?",1 ))</f>
        <v/>
      </c>
      <c r="S15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3" s="65" t="str">
        <f t="array" aca="true" ref="T15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3" s="39" t="str">
        <f t="array" aca="true" ref="U1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3" s="35" t="str">
        <f t="array" aca="true" ref="V1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3" s="66"/>
    </row>
    <row r="154" spans="2:23" customHeight="1">
      <c r="B154" s="64" t="str">
        <f>IF(COUNTA(OrderData[[#This Row],[Box Style]], OrderData[[#This Row],[Height (mm)]:[Depth (mm)]]) = 0, "", IF(ISNUMBER(B153),  B153+1,  1))</f>
        <v/>
      </c>
      <c r="C154" s="41"/>
      <c r="D154" s="41"/>
      <c r="E154" s="9"/>
      <c r="F154" s="25"/>
      <c r="G154" s="42"/>
      <c r="H154" s="42"/>
      <c r="I154" s="42"/>
      <c r="J154" s="42"/>
      <c r="K154" s="28"/>
      <c r="L154" s="25"/>
      <c r="M154" s="25"/>
      <c r="N154" s="4" t="str">
        <f>IF(ISBLANK(OrderData[[#This Row],[Height (mm)]]),"", IF(ISBLANK(OrderData[[#This Row],[Quantity (default 1)]]), 1,OrderData[[#This Row],[Quantity (default 1)]]))</f>
        <v/>
      </c>
      <c r="O154" s="4" t="str">
        <f t="array" aca="true" ref="O1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4" s="4" t="str">
        <f t="array" aca="true" ref="P1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4" s="4" t="str">
        <f t="array" aca="true" ref="Q154">IF(COUNTA(OrderData[[#This Row],[Box Style]],OrderData[[#This Row],[Height (mm)]:[Depth (mm)]])=0,"",_xlfn.XLOOKUP(1, ((MIN(OrderData[[#This Row],[Board H]:[Board W]]) &gt;=BoardSize[Min H]) *(MIN(OrderData[[#This Row],[Board H]:[Board W]]) &lt;BoardSize[Max H])),BoardSize[Size],"?",1))</f>
        <v/>
      </c>
      <c r="R154" s="4" t="str">
        <f t="array" aca="true" ref="R154">IF(COUNTA(OrderData[[#This Row],[Box Style]], OrderData[[#This Row],[Height (mm)]:[Depth (mm)]])=0, "",_xlfn.XLOOKUP(1,  (MAX(OrderData[[#This Row],[Board H]:[Board W]]) &gt;= BoardSize[Min W])  *(MAX(OrderData[[#This Row],[Board H]:[Board W]]) &lt; BoardSize[Max W]),  BoardSize[Size],  "?",1 ))</f>
        <v/>
      </c>
      <c r="S15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4" s="65" t="str">
        <f t="array" aca="true" ref="T15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4" s="39" t="str">
        <f t="array" aca="true" ref="U1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4" s="35" t="str">
        <f t="array" aca="true" ref="V1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4" s="66"/>
    </row>
    <row r="155" spans="2:23" customHeight="1">
      <c r="B155" s="64" t="str">
        <f>IF(COUNTA(OrderData[[#This Row],[Box Style]], OrderData[[#This Row],[Height (mm)]:[Depth (mm)]]) = 0, "", IF(ISNUMBER(B154),  B154+1,  1))</f>
        <v/>
      </c>
      <c r="C155" s="41"/>
      <c r="D155" s="41"/>
      <c r="E155" s="9"/>
      <c r="F155" s="25"/>
      <c r="G155" s="42"/>
      <c r="H155" s="42"/>
      <c r="I155" s="42"/>
      <c r="J155" s="42"/>
      <c r="K155" s="28"/>
      <c r="L155" s="25"/>
      <c r="M155" s="25"/>
      <c r="N155" s="4" t="str">
        <f>IF(ISBLANK(OrderData[[#This Row],[Height (mm)]]),"", IF(ISBLANK(OrderData[[#This Row],[Quantity (default 1)]]), 1,OrderData[[#This Row],[Quantity (default 1)]]))</f>
        <v/>
      </c>
      <c r="O155" s="4" t="str">
        <f t="array" aca="true" ref="O1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5" s="4" t="str">
        <f t="array" aca="true" ref="P1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5" s="4" t="str">
        <f t="array" aca="true" ref="Q155">IF(COUNTA(OrderData[[#This Row],[Box Style]],OrderData[[#This Row],[Height (mm)]:[Depth (mm)]])=0,"",_xlfn.XLOOKUP(1, ((MIN(OrderData[[#This Row],[Board H]:[Board W]]) &gt;=BoardSize[Min H]) *(MIN(OrderData[[#This Row],[Board H]:[Board W]]) &lt;BoardSize[Max H])),BoardSize[Size],"?",1))</f>
        <v/>
      </c>
      <c r="R155" s="4" t="str">
        <f t="array" aca="true" ref="R155">IF(COUNTA(OrderData[[#This Row],[Box Style]], OrderData[[#This Row],[Height (mm)]:[Depth (mm)]])=0, "",_xlfn.XLOOKUP(1,  (MAX(OrderData[[#This Row],[Board H]:[Board W]]) &gt;= BoardSize[Min W])  *(MAX(OrderData[[#This Row],[Board H]:[Board W]]) &lt; BoardSize[Max W]),  BoardSize[Size],  "?",1 ))</f>
        <v/>
      </c>
      <c r="S15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5" s="65" t="str">
        <f t="array" aca="true" ref="T15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5" s="39" t="str">
        <f t="array" aca="true" ref="U1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5" s="35" t="str">
        <f t="array" aca="true" ref="V1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5" s="66"/>
    </row>
    <row r="156" spans="2:23" customHeight="1">
      <c r="B156" s="64" t="str">
        <f>IF(COUNTA(OrderData[[#This Row],[Box Style]], OrderData[[#This Row],[Height (mm)]:[Depth (mm)]]) = 0, "", IF(ISNUMBER(B155),  B155+1,  1))</f>
        <v/>
      </c>
      <c r="C156" s="41"/>
      <c r="D156" s="41"/>
      <c r="E156" s="9"/>
      <c r="F156" s="25"/>
      <c r="G156" s="42"/>
      <c r="H156" s="42"/>
      <c r="I156" s="42"/>
      <c r="J156" s="42"/>
      <c r="K156" s="28"/>
      <c r="L156" s="25"/>
      <c r="M156" s="25"/>
      <c r="N156" s="4" t="str">
        <f>IF(ISBLANK(OrderData[[#This Row],[Height (mm)]]),"", IF(ISBLANK(OrderData[[#This Row],[Quantity (default 1)]]), 1,OrderData[[#This Row],[Quantity (default 1)]]))</f>
        <v/>
      </c>
      <c r="O156" s="4" t="str">
        <f t="array" aca="true" ref="O1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6" s="4" t="str">
        <f t="array" aca="true" ref="P1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6" s="4" t="str">
        <f t="array" aca="true" ref="Q156">IF(COUNTA(OrderData[[#This Row],[Box Style]],OrderData[[#This Row],[Height (mm)]:[Depth (mm)]])=0,"",_xlfn.XLOOKUP(1, ((MIN(OrderData[[#This Row],[Board H]:[Board W]]) &gt;=BoardSize[Min H]) *(MIN(OrderData[[#This Row],[Board H]:[Board W]]) &lt;BoardSize[Max H])),BoardSize[Size],"?",1))</f>
        <v/>
      </c>
      <c r="R156" s="4" t="str">
        <f t="array" aca="true" ref="R156">IF(COUNTA(OrderData[[#This Row],[Box Style]], OrderData[[#This Row],[Height (mm)]:[Depth (mm)]])=0, "",_xlfn.XLOOKUP(1,  (MAX(OrderData[[#This Row],[Board H]:[Board W]]) &gt;= BoardSize[Min W])  *(MAX(OrderData[[#This Row],[Board H]:[Board W]]) &lt; BoardSize[Max W]),  BoardSize[Size],  "?",1 ))</f>
        <v/>
      </c>
      <c r="S15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6" s="65" t="str">
        <f t="array" aca="true" ref="T15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6" s="39" t="str">
        <f t="array" aca="true" ref="U1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6" s="35" t="str">
        <f t="array" aca="true" ref="V1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6" s="66"/>
    </row>
    <row r="157" spans="2:23" customHeight="1">
      <c r="B157" s="64" t="str">
        <f>IF(COUNTA(OrderData[[#This Row],[Box Style]], OrderData[[#This Row],[Height (mm)]:[Depth (mm)]]) = 0, "", IF(ISNUMBER(B156),  B156+1,  1))</f>
        <v/>
      </c>
      <c r="C157" s="41"/>
      <c r="D157" s="41"/>
      <c r="E157" s="9"/>
      <c r="F157" s="25"/>
      <c r="G157" s="42"/>
      <c r="H157" s="42"/>
      <c r="I157" s="42"/>
      <c r="J157" s="42"/>
      <c r="K157" s="28"/>
      <c r="L157" s="25"/>
      <c r="M157" s="25"/>
      <c r="N157" s="4" t="str">
        <f>IF(ISBLANK(OrderData[[#This Row],[Height (mm)]]),"", IF(ISBLANK(OrderData[[#This Row],[Quantity (default 1)]]), 1,OrderData[[#This Row],[Quantity (default 1)]]))</f>
        <v/>
      </c>
      <c r="O157" s="4" t="str">
        <f t="array" aca="true" ref="O1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7" s="4" t="str">
        <f t="array" aca="true" ref="P1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7" s="4" t="str">
        <f t="array" aca="true" ref="Q157">IF(COUNTA(OrderData[[#This Row],[Box Style]],OrderData[[#This Row],[Height (mm)]:[Depth (mm)]])=0,"",_xlfn.XLOOKUP(1, ((MIN(OrderData[[#This Row],[Board H]:[Board W]]) &gt;=BoardSize[Min H]) *(MIN(OrderData[[#This Row],[Board H]:[Board W]]) &lt;BoardSize[Max H])),BoardSize[Size],"?",1))</f>
        <v/>
      </c>
      <c r="R157" s="4" t="str">
        <f t="array" aca="true" ref="R157">IF(COUNTA(OrderData[[#This Row],[Box Style]], OrderData[[#This Row],[Height (mm)]:[Depth (mm)]])=0, "",_xlfn.XLOOKUP(1,  (MAX(OrderData[[#This Row],[Board H]:[Board W]]) &gt;= BoardSize[Min W])  *(MAX(OrderData[[#This Row],[Board H]:[Board W]]) &lt; BoardSize[Max W]),  BoardSize[Size],  "?",1 ))</f>
        <v/>
      </c>
      <c r="S15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7" s="65" t="str">
        <f t="array" aca="true" ref="T15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7" s="39" t="str">
        <f t="array" aca="true" ref="U1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7" s="35" t="str">
        <f t="array" aca="true" ref="V1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7" s="66"/>
    </row>
    <row r="158" spans="2:23" customHeight="1">
      <c r="B158" s="64" t="str">
        <f>IF(COUNTA(OrderData[[#This Row],[Box Style]], OrderData[[#This Row],[Height (mm)]:[Depth (mm)]]) = 0, "", IF(ISNUMBER(B157),  B157+1,  1))</f>
        <v/>
      </c>
      <c r="C158" s="41"/>
      <c r="D158" s="41"/>
      <c r="E158" s="9"/>
      <c r="F158" s="25"/>
      <c r="G158" s="42"/>
      <c r="H158" s="42"/>
      <c r="I158" s="42"/>
      <c r="J158" s="42"/>
      <c r="K158" s="28"/>
      <c r="L158" s="25"/>
      <c r="M158" s="25"/>
      <c r="N158" s="4" t="str">
        <f>IF(ISBLANK(OrderData[[#This Row],[Height (mm)]]),"", IF(ISBLANK(OrderData[[#This Row],[Quantity (default 1)]]), 1,OrderData[[#This Row],[Quantity (default 1)]]))</f>
        <v/>
      </c>
      <c r="O158" s="4" t="str">
        <f t="array" aca="true" ref="O1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8" s="4" t="str">
        <f t="array" aca="true" ref="P1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8" s="4" t="str">
        <f t="array" aca="true" ref="Q158">IF(COUNTA(OrderData[[#This Row],[Box Style]],OrderData[[#This Row],[Height (mm)]:[Depth (mm)]])=0,"",_xlfn.XLOOKUP(1, ((MIN(OrderData[[#This Row],[Board H]:[Board W]]) &gt;=BoardSize[Min H]) *(MIN(OrderData[[#This Row],[Board H]:[Board W]]) &lt;BoardSize[Max H])),BoardSize[Size],"?",1))</f>
        <v/>
      </c>
      <c r="R158" s="4" t="str">
        <f t="array" aca="true" ref="R158">IF(COUNTA(OrderData[[#This Row],[Box Style]], OrderData[[#This Row],[Height (mm)]:[Depth (mm)]])=0, "",_xlfn.XLOOKUP(1,  (MAX(OrderData[[#This Row],[Board H]:[Board W]]) &gt;= BoardSize[Min W])  *(MAX(OrderData[[#This Row],[Board H]:[Board W]]) &lt; BoardSize[Max W]),  BoardSize[Size],  "?",1 ))</f>
        <v/>
      </c>
      <c r="S15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8" s="65" t="str">
        <f t="array" aca="true" ref="T15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8" s="39" t="str">
        <f t="array" aca="true" ref="U1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8" s="35" t="str">
        <f t="array" aca="true" ref="V1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8" s="66"/>
    </row>
    <row r="159" spans="2:23" customHeight="1">
      <c r="B159" s="64" t="str">
        <f>IF(COUNTA(OrderData[[#This Row],[Box Style]], OrderData[[#This Row],[Height (mm)]:[Depth (mm)]]) = 0, "", IF(ISNUMBER(B158),  B158+1,  1))</f>
        <v/>
      </c>
      <c r="C159" s="41"/>
      <c r="D159" s="41"/>
      <c r="E159" s="9"/>
      <c r="F159" s="25"/>
      <c r="G159" s="42"/>
      <c r="H159" s="42"/>
      <c r="I159" s="42"/>
      <c r="J159" s="42"/>
      <c r="K159" s="28"/>
      <c r="L159" s="25"/>
      <c r="M159" s="25"/>
      <c r="N159" s="4" t="str">
        <f>IF(ISBLANK(OrderData[[#This Row],[Height (mm)]]),"", IF(ISBLANK(OrderData[[#This Row],[Quantity (default 1)]]), 1,OrderData[[#This Row],[Quantity (default 1)]]))</f>
        <v/>
      </c>
      <c r="O159" s="4" t="str">
        <f t="array" aca="true" ref="O1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59" s="4" t="str">
        <f t="array" aca="true" ref="P1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59" s="4" t="str">
        <f t="array" aca="true" ref="Q159">IF(COUNTA(OrderData[[#This Row],[Box Style]],OrderData[[#This Row],[Height (mm)]:[Depth (mm)]])=0,"",_xlfn.XLOOKUP(1, ((MIN(OrderData[[#This Row],[Board H]:[Board W]]) &gt;=BoardSize[Min H]) *(MIN(OrderData[[#This Row],[Board H]:[Board W]]) &lt;BoardSize[Max H])),BoardSize[Size],"?",1))</f>
        <v/>
      </c>
      <c r="R159" s="4" t="str">
        <f t="array" aca="true" ref="R159">IF(COUNTA(OrderData[[#This Row],[Box Style]], OrderData[[#This Row],[Height (mm)]:[Depth (mm)]])=0, "",_xlfn.XLOOKUP(1,  (MAX(OrderData[[#This Row],[Board H]:[Board W]]) &gt;= BoardSize[Min W])  *(MAX(OrderData[[#This Row],[Board H]:[Board W]]) &lt; BoardSize[Max W]),  BoardSize[Size],  "?",1 ))</f>
        <v/>
      </c>
      <c r="S15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59" s="65" t="str">
        <f t="array" aca="true" ref="T15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59" s="39" t="str">
        <f t="array" aca="true" ref="U1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59" s="35" t="str">
        <f t="array" aca="true" ref="V1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59" s="66"/>
    </row>
    <row r="160" spans="2:23" customHeight="1">
      <c r="B160" s="64" t="str">
        <f>IF(COUNTA(OrderData[[#This Row],[Box Style]], OrderData[[#This Row],[Height (mm)]:[Depth (mm)]]) = 0, "", IF(ISNUMBER(B159),  B159+1,  1))</f>
        <v/>
      </c>
      <c r="C160" s="41"/>
      <c r="D160" s="41"/>
      <c r="E160" s="9"/>
      <c r="F160" s="25"/>
      <c r="G160" s="42"/>
      <c r="H160" s="42"/>
      <c r="I160" s="42"/>
      <c r="J160" s="42"/>
      <c r="K160" s="28"/>
      <c r="L160" s="25"/>
      <c r="M160" s="25"/>
      <c r="N160" s="4" t="str">
        <f>IF(ISBLANK(OrderData[[#This Row],[Height (mm)]]),"", IF(ISBLANK(OrderData[[#This Row],[Quantity (default 1)]]), 1,OrderData[[#This Row],[Quantity (default 1)]]))</f>
        <v/>
      </c>
      <c r="O160" s="4" t="str">
        <f t="array" aca="true" ref="O1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0" s="4" t="str">
        <f t="array" aca="true" ref="P1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0" s="4" t="str">
        <f t="array" aca="true" ref="Q160">IF(COUNTA(OrderData[[#This Row],[Box Style]],OrderData[[#This Row],[Height (mm)]:[Depth (mm)]])=0,"",_xlfn.XLOOKUP(1, ((MIN(OrderData[[#This Row],[Board H]:[Board W]]) &gt;=BoardSize[Min H]) *(MIN(OrderData[[#This Row],[Board H]:[Board W]]) &lt;BoardSize[Max H])),BoardSize[Size],"?",1))</f>
        <v/>
      </c>
      <c r="R160" s="4" t="str">
        <f t="array" aca="true" ref="R160">IF(COUNTA(OrderData[[#This Row],[Box Style]], OrderData[[#This Row],[Height (mm)]:[Depth (mm)]])=0, "",_xlfn.XLOOKUP(1,  (MAX(OrderData[[#This Row],[Board H]:[Board W]]) &gt;= BoardSize[Min W])  *(MAX(OrderData[[#This Row],[Board H]:[Board W]]) &lt; BoardSize[Max W]),  BoardSize[Size],  "?",1 ))</f>
        <v/>
      </c>
      <c r="S16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0" s="65" t="str">
        <f t="array" aca="true" ref="T16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0" s="39" t="str">
        <f t="array" aca="true" ref="U1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0" s="35" t="str">
        <f t="array" aca="true" ref="V1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0" s="66"/>
    </row>
    <row r="161" spans="2:23" customHeight="1">
      <c r="B161" s="64" t="str">
        <f>IF(COUNTA(OrderData[[#This Row],[Box Style]], OrderData[[#This Row],[Height (mm)]:[Depth (mm)]]) = 0, "", IF(ISNUMBER(B160),  B160+1,  1))</f>
        <v/>
      </c>
      <c r="C161" s="41"/>
      <c r="D161" s="41"/>
      <c r="E161" s="9"/>
      <c r="F161" s="25"/>
      <c r="G161" s="42"/>
      <c r="H161" s="42"/>
      <c r="I161" s="42"/>
      <c r="J161" s="42"/>
      <c r="K161" s="28"/>
      <c r="L161" s="25"/>
      <c r="M161" s="25"/>
      <c r="N161" s="4" t="str">
        <f>IF(ISBLANK(OrderData[[#This Row],[Height (mm)]]),"", IF(ISBLANK(OrderData[[#This Row],[Quantity (default 1)]]), 1,OrderData[[#This Row],[Quantity (default 1)]]))</f>
        <v/>
      </c>
      <c r="O161" s="4" t="str">
        <f t="array" aca="true" ref="O1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1" s="4" t="str">
        <f t="array" aca="true" ref="P1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1" s="4" t="str">
        <f t="array" aca="true" ref="Q161">IF(COUNTA(OrderData[[#This Row],[Box Style]],OrderData[[#This Row],[Height (mm)]:[Depth (mm)]])=0,"",_xlfn.XLOOKUP(1, ((MIN(OrderData[[#This Row],[Board H]:[Board W]]) &gt;=BoardSize[Min H]) *(MIN(OrderData[[#This Row],[Board H]:[Board W]]) &lt;BoardSize[Max H])),BoardSize[Size],"?",1))</f>
        <v/>
      </c>
      <c r="R161" s="4" t="str">
        <f t="array" aca="true" ref="R161">IF(COUNTA(OrderData[[#This Row],[Box Style]], OrderData[[#This Row],[Height (mm)]:[Depth (mm)]])=0, "",_xlfn.XLOOKUP(1,  (MAX(OrderData[[#This Row],[Board H]:[Board W]]) &gt;= BoardSize[Min W])  *(MAX(OrderData[[#This Row],[Board H]:[Board W]]) &lt; BoardSize[Max W]),  BoardSize[Size],  "?",1 ))</f>
        <v/>
      </c>
      <c r="S16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1" s="65" t="str">
        <f t="array" aca="true" ref="T16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1" s="39" t="str">
        <f t="array" aca="true" ref="U1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1" s="35" t="str">
        <f t="array" aca="true" ref="V1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1" s="66"/>
    </row>
    <row r="162" spans="2:23" customHeight="1">
      <c r="B162" s="64" t="str">
        <f>IF(COUNTA(OrderData[[#This Row],[Box Style]], OrderData[[#This Row],[Height (mm)]:[Depth (mm)]]) = 0, "", IF(ISNUMBER(B161),  B161+1,  1))</f>
        <v/>
      </c>
      <c r="C162" s="41"/>
      <c r="D162" s="41"/>
      <c r="E162" s="9"/>
      <c r="F162" s="25"/>
      <c r="G162" s="42"/>
      <c r="H162" s="42"/>
      <c r="I162" s="42"/>
      <c r="J162" s="42"/>
      <c r="K162" s="28"/>
      <c r="L162" s="25"/>
      <c r="M162" s="25"/>
      <c r="N162" s="4" t="str">
        <f>IF(ISBLANK(OrderData[[#This Row],[Height (mm)]]),"", IF(ISBLANK(OrderData[[#This Row],[Quantity (default 1)]]), 1,OrderData[[#This Row],[Quantity (default 1)]]))</f>
        <v/>
      </c>
      <c r="O162" s="4" t="str">
        <f t="array" aca="true" ref="O1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2" s="4" t="str">
        <f t="array" aca="true" ref="P1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2" s="4" t="str">
        <f t="array" aca="true" ref="Q162">IF(COUNTA(OrderData[[#This Row],[Box Style]],OrderData[[#This Row],[Height (mm)]:[Depth (mm)]])=0,"",_xlfn.XLOOKUP(1, ((MIN(OrderData[[#This Row],[Board H]:[Board W]]) &gt;=BoardSize[Min H]) *(MIN(OrderData[[#This Row],[Board H]:[Board W]]) &lt;BoardSize[Max H])),BoardSize[Size],"?",1))</f>
        <v/>
      </c>
      <c r="R162" s="4" t="str">
        <f t="array" aca="true" ref="R162">IF(COUNTA(OrderData[[#This Row],[Box Style]], OrderData[[#This Row],[Height (mm)]:[Depth (mm)]])=0, "",_xlfn.XLOOKUP(1,  (MAX(OrderData[[#This Row],[Board H]:[Board W]]) &gt;= BoardSize[Min W])  *(MAX(OrderData[[#This Row],[Board H]:[Board W]]) &lt; BoardSize[Max W]),  BoardSize[Size],  "?",1 ))</f>
        <v/>
      </c>
      <c r="S16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2" s="65" t="str">
        <f t="array" aca="true" ref="T16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2" s="39" t="str">
        <f t="array" aca="true" ref="U1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2" s="35" t="str">
        <f t="array" aca="true" ref="V1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2" s="66"/>
    </row>
    <row r="163" spans="2:23" customHeight="1">
      <c r="B163" s="64" t="str">
        <f>IF(COUNTA(OrderData[[#This Row],[Box Style]], OrderData[[#This Row],[Height (mm)]:[Depth (mm)]]) = 0, "", IF(ISNUMBER(B162),  B162+1,  1))</f>
        <v/>
      </c>
      <c r="C163" s="41"/>
      <c r="D163" s="41"/>
      <c r="E163" s="9"/>
      <c r="F163" s="25"/>
      <c r="G163" s="42"/>
      <c r="H163" s="42"/>
      <c r="I163" s="42"/>
      <c r="J163" s="42"/>
      <c r="K163" s="28"/>
      <c r="L163" s="25"/>
      <c r="M163" s="25"/>
      <c r="N163" s="4" t="str">
        <f>IF(ISBLANK(OrderData[[#This Row],[Height (mm)]]),"", IF(ISBLANK(OrderData[[#This Row],[Quantity (default 1)]]), 1,OrderData[[#This Row],[Quantity (default 1)]]))</f>
        <v/>
      </c>
      <c r="O163" s="4" t="str">
        <f t="array" aca="true" ref="O1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3" s="4" t="str">
        <f t="array" aca="true" ref="P1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3" s="4" t="str">
        <f t="array" aca="true" ref="Q163">IF(COUNTA(OrderData[[#This Row],[Box Style]],OrderData[[#This Row],[Height (mm)]:[Depth (mm)]])=0,"",_xlfn.XLOOKUP(1, ((MIN(OrderData[[#This Row],[Board H]:[Board W]]) &gt;=BoardSize[Min H]) *(MIN(OrderData[[#This Row],[Board H]:[Board W]]) &lt;BoardSize[Max H])),BoardSize[Size],"?",1))</f>
        <v/>
      </c>
      <c r="R163" s="4" t="str">
        <f t="array" aca="true" ref="R163">IF(COUNTA(OrderData[[#This Row],[Box Style]], OrderData[[#This Row],[Height (mm)]:[Depth (mm)]])=0, "",_xlfn.XLOOKUP(1,  (MAX(OrderData[[#This Row],[Board H]:[Board W]]) &gt;= BoardSize[Min W])  *(MAX(OrderData[[#This Row],[Board H]:[Board W]]) &lt; BoardSize[Max W]),  BoardSize[Size],  "?",1 ))</f>
        <v/>
      </c>
      <c r="S16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3" s="65" t="str">
        <f t="array" aca="true" ref="T16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3" s="39" t="str">
        <f t="array" aca="true" ref="U1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3" s="35" t="str">
        <f t="array" aca="true" ref="V1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3" s="66"/>
    </row>
    <row r="164" spans="2:23" customHeight="1">
      <c r="B164" s="64" t="str">
        <f>IF(COUNTA(OrderData[[#This Row],[Box Style]], OrderData[[#This Row],[Height (mm)]:[Depth (mm)]]) = 0, "", IF(ISNUMBER(B163),  B163+1,  1))</f>
        <v/>
      </c>
      <c r="C164" s="41"/>
      <c r="D164" s="41"/>
      <c r="E164" s="9"/>
      <c r="F164" s="25"/>
      <c r="G164" s="42"/>
      <c r="H164" s="42"/>
      <c r="I164" s="42"/>
      <c r="J164" s="42"/>
      <c r="K164" s="28"/>
      <c r="L164" s="25"/>
      <c r="M164" s="25"/>
      <c r="N164" s="4" t="str">
        <f>IF(ISBLANK(OrderData[[#This Row],[Height (mm)]]),"", IF(ISBLANK(OrderData[[#This Row],[Quantity (default 1)]]), 1,OrderData[[#This Row],[Quantity (default 1)]]))</f>
        <v/>
      </c>
      <c r="O164" s="4" t="str">
        <f t="array" aca="true" ref="O1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4" s="4" t="str">
        <f t="array" aca="true" ref="P1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4" s="4" t="str">
        <f t="array" aca="true" ref="Q164">IF(COUNTA(OrderData[[#This Row],[Box Style]],OrderData[[#This Row],[Height (mm)]:[Depth (mm)]])=0,"",_xlfn.XLOOKUP(1, ((MIN(OrderData[[#This Row],[Board H]:[Board W]]) &gt;=BoardSize[Min H]) *(MIN(OrderData[[#This Row],[Board H]:[Board W]]) &lt;BoardSize[Max H])),BoardSize[Size],"?",1))</f>
        <v/>
      </c>
      <c r="R164" s="4" t="str">
        <f t="array" aca="true" ref="R164">IF(COUNTA(OrderData[[#This Row],[Box Style]], OrderData[[#This Row],[Height (mm)]:[Depth (mm)]])=0, "",_xlfn.XLOOKUP(1,  (MAX(OrderData[[#This Row],[Board H]:[Board W]]) &gt;= BoardSize[Min W])  *(MAX(OrderData[[#This Row],[Board H]:[Board W]]) &lt; BoardSize[Max W]),  BoardSize[Size],  "?",1 ))</f>
        <v/>
      </c>
      <c r="S16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4" s="65" t="str">
        <f t="array" aca="true" ref="T16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4" s="39" t="str">
        <f t="array" aca="true" ref="U1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4" s="35" t="str">
        <f t="array" aca="true" ref="V1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4" s="66"/>
    </row>
    <row r="165" spans="2:23" customHeight="1">
      <c r="B165" s="64" t="str">
        <f>IF(COUNTA(OrderData[[#This Row],[Box Style]], OrderData[[#This Row],[Height (mm)]:[Depth (mm)]]) = 0, "", IF(ISNUMBER(B164),  B164+1,  1))</f>
        <v/>
      </c>
      <c r="C165" s="41"/>
      <c r="D165" s="41"/>
      <c r="E165" s="9"/>
      <c r="F165" s="25"/>
      <c r="G165" s="42"/>
      <c r="H165" s="42"/>
      <c r="I165" s="42"/>
      <c r="J165" s="42"/>
      <c r="K165" s="28"/>
      <c r="L165" s="25"/>
      <c r="M165" s="25"/>
      <c r="N165" s="4" t="str">
        <f>IF(ISBLANK(OrderData[[#This Row],[Height (mm)]]),"", IF(ISBLANK(OrderData[[#This Row],[Quantity (default 1)]]), 1,OrderData[[#This Row],[Quantity (default 1)]]))</f>
        <v/>
      </c>
      <c r="O165" s="4" t="str">
        <f t="array" aca="true" ref="O1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5" s="4" t="str">
        <f t="array" aca="true" ref="P1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5" s="4" t="str">
        <f t="array" aca="true" ref="Q165">IF(COUNTA(OrderData[[#This Row],[Box Style]],OrderData[[#This Row],[Height (mm)]:[Depth (mm)]])=0,"",_xlfn.XLOOKUP(1, ((MIN(OrderData[[#This Row],[Board H]:[Board W]]) &gt;=BoardSize[Min H]) *(MIN(OrderData[[#This Row],[Board H]:[Board W]]) &lt;BoardSize[Max H])),BoardSize[Size],"?",1))</f>
        <v/>
      </c>
      <c r="R165" s="4" t="str">
        <f t="array" aca="true" ref="R165">IF(COUNTA(OrderData[[#This Row],[Box Style]], OrderData[[#This Row],[Height (mm)]:[Depth (mm)]])=0, "",_xlfn.XLOOKUP(1,  (MAX(OrderData[[#This Row],[Board H]:[Board W]]) &gt;= BoardSize[Min W])  *(MAX(OrderData[[#This Row],[Board H]:[Board W]]) &lt; BoardSize[Max W]),  BoardSize[Size],  "?",1 ))</f>
        <v/>
      </c>
      <c r="S16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5" s="65" t="str">
        <f t="array" aca="true" ref="T16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5" s="39" t="str">
        <f t="array" aca="true" ref="U1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5" s="35" t="str">
        <f t="array" aca="true" ref="V1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5" s="66"/>
    </row>
    <row r="166" spans="2:23" customHeight="1">
      <c r="B166" s="64" t="str">
        <f>IF(COUNTA(OrderData[[#This Row],[Box Style]], OrderData[[#This Row],[Height (mm)]:[Depth (mm)]]) = 0, "", IF(ISNUMBER(B165),  B165+1,  1))</f>
        <v/>
      </c>
      <c r="C166" s="41"/>
      <c r="D166" s="41"/>
      <c r="E166" s="9"/>
      <c r="F166" s="25"/>
      <c r="G166" s="42"/>
      <c r="H166" s="42"/>
      <c r="I166" s="42"/>
      <c r="J166" s="42"/>
      <c r="K166" s="28"/>
      <c r="L166" s="25"/>
      <c r="M166" s="25"/>
      <c r="N166" s="4" t="str">
        <f>IF(ISBLANK(OrderData[[#This Row],[Height (mm)]]),"", IF(ISBLANK(OrderData[[#This Row],[Quantity (default 1)]]), 1,OrderData[[#This Row],[Quantity (default 1)]]))</f>
        <v/>
      </c>
      <c r="O166" s="4" t="str">
        <f t="array" aca="true" ref="O1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6" s="4" t="str">
        <f t="array" aca="true" ref="P1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6" s="4" t="str">
        <f t="array" aca="true" ref="Q166">IF(COUNTA(OrderData[[#This Row],[Box Style]],OrderData[[#This Row],[Height (mm)]:[Depth (mm)]])=0,"",_xlfn.XLOOKUP(1, ((MIN(OrderData[[#This Row],[Board H]:[Board W]]) &gt;=BoardSize[Min H]) *(MIN(OrderData[[#This Row],[Board H]:[Board W]]) &lt;BoardSize[Max H])),BoardSize[Size],"?",1))</f>
        <v/>
      </c>
      <c r="R166" s="4" t="str">
        <f t="array" aca="true" ref="R166">IF(COUNTA(OrderData[[#This Row],[Box Style]], OrderData[[#This Row],[Height (mm)]:[Depth (mm)]])=0, "",_xlfn.XLOOKUP(1,  (MAX(OrderData[[#This Row],[Board H]:[Board W]]) &gt;= BoardSize[Min W])  *(MAX(OrderData[[#This Row],[Board H]:[Board W]]) &lt; BoardSize[Max W]),  BoardSize[Size],  "?",1 ))</f>
        <v/>
      </c>
      <c r="S16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6" s="65" t="str">
        <f t="array" aca="true" ref="T16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6" s="39" t="str">
        <f t="array" aca="true" ref="U1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6" s="35" t="str">
        <f t="array" aca="true" ref="V1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6" s="66"/>
    </row>
    <row r="167" spans="2:23" customHeight="1">
      <c r="B167" s="64" t="str">
        <f>IF(COUNTA(OrderData[[#This Row],[Box Style]], OrderData[[#This Row],[Height (mm)]:[Depth (mm)]]) = 0, "", IF(ISNUMBER(B166),  B166+1,  1))</f>
        <v/>
      </c>
      <c r="C167" s="41"/>
      <c r="D167" s="41"/>
      <c r="E167" s="9"/>
      <c r="F167" s="25"/>
      <c r="G167" s="42"/>
      <c r="H167" s="42"/>
      <c r="I167" s="42"/>
      <c r="J167" s="42"/>
      <c r="K167" s="28"/>
      <c r="L167" s="25"/>
      <c r="M167" s="25"/>
      <c r="N167" s="4" t="str">
        <f>IF(ISBLANK(OrderData[[#This Row],[Height (mm)]]),"", IF(ISBLANK(OrderData[[#This Row],[Quantity (default 1)]]), 1,OrderData[[#This Row],[Quantity (default 1)]]))</f>
        <v/>
      </c>
      <c r="O167" s="4" t="str">
        <f t="array" aca="true" ref="O1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7" s="4" t="str">
        <f t="array" aca="true" ref="P1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7" s="4" t="str">
        <f t="array" aca="true" ref="Q167">IF(COUNTA(OrderData[[#This Row],[Box Style]],OrderData[[#This Row],[Height (mm)]:[Depth (mm)]])=0,"",_xlfn.XLOOKUP(1, ((MIN(OrderData[[#This Row],[Board H]:[Board W]]) &gt;=BoardSize[Min H]) *(MIN(OrderData[[#This Row],[Board H]:[Board W]]) &lt;BoardSize[Max H])),BoardSize[Size],"?",1))</f>
        <v/>
      </c>
      <c r="R167" s="4" t="str">
        <f t="array" aca="true" ref="R167">IF(COUNTA(OrderData[[#This Row],[Box Style]], OrderData[[#This Row],[Height (mm)]:[Depth (mm)]])=0, "",_xlfn.XLOOKUP(1,  (MAX(OrderData[[#This Row],[Board H]:[Board W]]) &gt;= BoardSize[Min W])  *(MAX(OrderData[[#This Row],[Board H]:[Board W]]) &lt; BoardSize[Max W]),  BoardSize[Size],  "?",1 ))</f>
        <v/>
      </c>
      <c r="S16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7" s="65" t="str">
        <f t="array" aca="true" ref="T16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7" s="39" t="str">
        <f t="array" aca="true" ref="U1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7" s="35" t="str">
        <f t="array" aca="true" ref="V1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7" s="66"/>
    </row>
    <row r="168" spans="2:23" customHeight="1">
      <c r="B168" s="64" t="str">
        <f>IF(COUNTA(OrderData[[#This Row],[Box Style]], OrderData[[#This Row],[Height (mm)]:[Depth (mm)]]) = 0, "", IF(ISNUMBER(B167),  B167+1,  1))</f>
        <v/>
      </c>
      <c r="C168" s="41"/>
      <c r="D168" s="41"/>
      <c r="E168" s="9"/>
      <c r="F168" s="25"/>
      <c r="G168" s="42"/>
      <c r="H168" s="42"/>
      <c r="I168" s="42"/>
      <c r="J168" s="42"/>
      <c r="K168" s="28"/>
      <c r="L168" s="25"/>
      <c r="M168" s="25"/>
      <c r="N168" s="4" t="str">
        <f>IF(ISBLANK(OrderData[[#This Row],[Height (mm)]]),"", IF(ISBLANK(OrderData[[#This Row],[Quantity (default 1)]]), 1,OrderData[[#This Row],[Quantity (default 1)]]))</f>
        <v/>
      </c>
      <c r="O168" s="4" t="str">
        <f t="array" aca="true" ref="O1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8" s="4" t="str">
        <f t="array" aca="true" ref="P1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8" s="4" t="str">
        <f t="array" aca="true" ref="Q168">IF(COUNTA(OrderData[[#This Row],[Box Style]],OrderData[[#This Row],[Height (mm)]:[Depth (mm)]])=0,"",_xlfn.XLOOKUP(1, ((MIN(OrderData[[#This Row],[Board H]:[Board W]]) &gt;=BoardSize[Min H]) *(MIN(OrderData[[#This Row],[Board H]:[Board W]]) &lt;BoardSize[Max H])),BoardSize[Size],"?",1))</f>
        <v/>
      </c>
      <c r="R168" s="4" t="str">
        <f t="array" aca="true" ref="R168">IF(COUNTA(OrderData[[#This Row],[Box Style]], OrderData[[#This Row],[Height (mm)]:[Depth (mm)]])=0, "",_xlfn.XLOOKUP(1,  (MAX(OrderData[[#This Row],[Board H]:[Board W]]) &gt;= BoardSize[Min W])  *(MAX(OrderData[[#This Row],[Board H]:[Board W]]) &lt; BoardSize[Max W]),  BoardSize[Size],  "?",1 ))</f>
        <v/>
      </c>
      <c r="S16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8" s="65" t="str">
        <f t="array" aca="true" ref="T16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8" s="39" t="str">
        <f t="array" aca="true" ref="U1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8" s="35" t="str">
        <f t="array" aca="true" ref="V1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8" s="66"/>
    </row>
    <row r="169" spans="2:23" customHeight="1">
      <c r="B169" s="64" t="str">
        <f>IF(COUNTA(OrderData[[#This Row],[Box Style]], OrderData[[#This Row],[Height (mm)]:[Depth (mm)]]) = 0, "", IF(ISNUMBER(B168),  B168+1,  1))</f>
        <v/>
      </c>
      <c r="C169" s="41"/>
      <c r="D169" s="41"/>
      <c r="E169" s="9"/>
      <c r="F169" s="25"/>
      <c r="G169" s="42"/>
      <c r="H169" s="42"/>
      <c r="I169" s="42"/>
      <c r="J169" s="42"/>
      <c r="K169" s="28"/>
      <c r="L169" s="25"/>
      <c r="M169" s="25"/>
      <c r="N169" s="4" t="str">
        <f>IF(ISBLANK(OrderData[[#This Row],[Height (mm)]]),"", IF(ISBLANK(OrderData[[#This Row],[Quantity (default 1)]]), 1,OrderData[[#This Row],[Quantity (default 1)]]))</f>
        <v/>
      </c>
      <c r="O169" s="4" t="str">
        <f t="array" aca="true" ref="O1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69" s="4" t="str">
        <f t="array" aca="true" ref="P1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69" s="4" t="str">
        <f t="array" aca="true" ref="Q169">IF(COUNTA(OrderData[[#This Row],[Box Style]],OrderData[[#This Row],[Height (mm)]:[Depth (mm)]])=0,"",_xlfn.XLOOKUP(1, ((MIN(OrderData[[#This Row],[Board H]:[Board W]]) &gt;=BoardSize[Min H]) *(MIN(OrderData[[#This Row],[Board H]:[Board W]]) &lt;BoardSize[Max H])),BoardSize[Size],"?",1))</f>
        <v/>
      </c>
      <c r="R169" s="4" t="str">
        <f t="array" aca="true" ref="R169">IF(COUNTA(OrderData[[#This Row],[Box Style]], OrderData[[#This Row],[Height (mm)]:[Depth (mm)]])=0, "",_xlfn.XLOOKUP(1,  (MAX(OrderData[[#This Row],[Board H]:[Board W]]) &gt;= BoardSize[Min W])  *(MAX(OrderData[[#This Row],[Board H]:[Board W]]) &lt; BoardSize[Max W]),  BoardSize[Size],  "?",1 ))</f>
        <v/>
      </c>
      <c r="S16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69" s="65" t="str">
        <f t="array" aca="true" ref="T16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69" s="39" t="str">
        <f t="array" aca="true" ref="U1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69" s="35" t="str">
        <f t="array" aca="true" ref="V1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69" s="66"/>
    </row>
    <row r="170" spans="2:23" customHeight="1">
      <c r="B170" s="64" t="str">
        <f>IF(COUNTA(OrderData[[#This Row],[Box Style]], OrderData[[#This Row],[Height (mm)]:[Depth (mm)]]) = 0, "", IF(ISNUMBER(B169),  B169+1,  1))</f>
        <v/>
      </c>
      <c r="C170" s="41"/>
      <c r="D170" s="41"/>
      <c r="E170" s="9"/>
      <c r="F170" s="25"/>
      <c r="G170" s="42"/>
      <c r="H170" s="42"/>
      <c r="I170" s="42"/>
      <c r="J170" s="42"/>
      <c r="K170" s="28"/>
      <c r="L170" s="25"/>
      <c r="M170" s="25"/>
      <c r="N170" s="4" t="str">
        <f>IF(ISBLANK(OrderData[[#This Row],[Height (mm)]]),"", IF(ISBLANK(OrderData[[#This Row],[Quantity (default 1)]]), 1,OrderData[[#This Row],[Quantity (default 1)]]))</f>
        <v/>
      </c>
      <c r="O170" s="4" t="str">
        <f t="array" aca="true" ref="O1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0" s="4" t="str">
        <f t="array" aca="true" ref="P1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0" s="4" t="str">
        <f t="array" aca="true" ref="Q170">IF(COUNTA(OrderData[[#This Row],[Box Style]],OrderData[[#This Row],[Height (mm)]:[Depth (mm)]])=0,"",_xlfn.XLOOKUP(1, ((MIN(OrderData[[#This Row],[Board H]:[Board W]]) &gt;=BoardSize[Min H]) *(MIN(OrderData[[#This Row],[Board H]:[Board W]]) &lt;BoardSize[Max H])),BoardSize[Size],"?",1))</f>
        <v/>
      </c>
      <c r="R170" s="4" t="str">
        <f t="array" aca="true" ref="R170">IF(COUNTA(OrderData[[#This Row],[Box Style]], OrderData[[#This Row],[Height (mm)]:[Depth (mm)]])=0, "",_xlfn.XLOOKUP(1,  (MAX(OrderData[[#This Row],[Board H]:[Board W]]) &gt;= BoardSize[Min W])  *(MAX(OrderData[[#This Row],[Board H]:[Board W]]) &lt; BoardSize[Max W]),  BoardSize[Size],  "?",1 ))</f>
        <v/>
      </c>
      <c r="S17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0" s="65" t="str">
        <f t="array" aca="true" ref="T17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0" s="39" t="str">
        <f t="array" aca="true" ref="U1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0" s="35" t="str">
        <f t="array" aca="true" ref="V1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0" s="66"/>
    </row>
    <row r="171" spans="2:23" customHeight="1">
      <c r="B171" s="64" t="str">
        <f>IF(COUNTA(OrderData[[#This Row],[Box Style]], OrderData[[#This Row],[Height (mm)]:[Depth (mm)]]) = 0, "", IF(ISNUMBER(B170),  B170+1,  1))</f>
        <v/>
      </c>
      <c r="C171" s="41"/>
      <c r="D171" s="41"/>
      <c r="E171" s="9"/>
      <c r="F171" s="25"/>
      <c r="G171" s="42"/>
      <c r="H171" s="42"/>
      <c r="I171" s="42"/>
      <c r="J171" s="42"/>
      <c r="K171" s="28"/>
      <c r="L171" s="25"/>
      <c r="M171" s="25"/>
      <c r="N171" s="4" t="str">
        <f>IF(ISBLANK(OrderData[[#This Row],[Height (mm)]]),"", IF(ISBLANK(OrderData[[#This Row],[Quantity (default 1)]]), 1,OrderData[[#This Row],[Quantity (default 1)]]))</f>
        <v/>
      </c>
      <c r="O171" s="4" t="str">
        <f t="array" aca="true" ref="O1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1" s="4" t="str">
        <f t="array" aca="true" ref="P1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1" s="4" t="str">
        <f t="array" aca="true" ref="Q171">IF(COUNTA(OrderData[[#This Row],[Box Style]],OrderData[[#This Row],[Height (mm)]:[Depth (mm)]])=0,"",_xlfn.XLOOKUP(1, ((MIN(OrderData[[#This Row],[Board H]:[Board W]]) &gt;=BoardSize[Min H]) *(MIN(OrderData[[#This Row],[Board H]:[Board W]]) &lt;BoardSize[Max H])),BoardSize[Size],"?",1))</f>
        <v/>
      </c>
      <c r="R171" s="4" t="str">
        <f t="array" aca="true" ref="R171">IF(COUNTA(OrderData[[#This Row],[Box Style]], OrderData[[#This Row],[Height (mm)]:[Depth (mm)]])=0, "",_xlfn.XLOOKUP(1,  (MAX(OrderData[[#This Row],[Board H]:[Board W]]) &gt;= BoardSize[Min W])  *(MAX(OrderData[[#This Row],[Board H]:[Board W]]) &lt; BoardSize[Max W]),  BoardSize[Size],  "?",1 ))</f>
        <v/>
      </c>
      <c r="S17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1" s="65" t="str">
        <f t="array" aca="true" ref="T17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1" s="39" t="str">
        <f t="array" aca="true" ref="U1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1" s="35" t="str">
        <f t="array" aca="true" ref="V1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1" s="66"/>
    </row>
    <row r="172" spans="2:23" customHeight="1">
      <c r="B172" s="64" t="str">
        <f>IF(COUNTA(OrderData[[#This Row],[Box Style]], OrderData[[#This Row],[Height (mm)]:[Depth (mm)]]) = 0, "", IF(ISNUMBER(B171),  B171+1,  1))</f>
        <v/>
      </c>
      <c r="C172" s="41"/>
      <c r="D172" s="41"/>
      <c r="E172" s="9"/>
      <c r="F172" s="25"/>
      <c r="G172" s="42"/>
      <c r="H172" s="42"/>
      <c r="I172" s="42"/>
      <c r="J172" s="42"/>
      <c r="K172" s="28"/>
      <c r="L172" s="25"/>
      <c r="M172" s="25"/>
      <c r="N172" s="4" t="str">
        <f>IF(ISBLANK(OrderData[[#This Row],[Height (mm)]]),"", IF(ISBLANK(OrderData[[#This Row],[Quantity (default 1)]]), 1,OrderData[[#This Row],[Quantity (default 1)]]))</f>
        <v/>
      </c>
      <c r="O172" s="4" t="str">
        <f t="array" aca="true" ref="O1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2" s="4" t="str">
        <f t="array" aca="true" ref="P1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2" s="4" t="str">
        <f t="array" aca="true" ref="Q172">IF(COUNTA(OrderData[[#This Row],[Box Style]],OrderData[[#This Row],[Height (mm)]:[Depth (mm)]])=0,"",_xlfn.XLOOKUP(1, ((MIN(OrderData[[#This Row],[Board H]:[Board W]]) &gt;=BoardSize[Min H]) *(MIN(OrderData[[#This Row],[Board H]:[Board W]]) &lt;BoardSize[Max H])),BoardSize[Size],"?",1))</f>
        <v/>
      </c>
      <c r="R172" s="4" t="str">
        <f t="array" aca="true" ref="R172">IF(COUNTA(OrderData[[#This Row],[Box Style]], OrderData[[#This Row],[Height (mm)]:[Depth (mm)]])=0, "",_xlfn.XLOOKUP(1,  (MAX(OrderData[[#This Row],[Board H]:[Board W]]) &gt;= BoardSize[Min W])  *(MAX(OrderData[[#This Row],[Board H]:[Board W]]) &lt; BoardSize[Max W]),  BoardSize[Size],  "?",1 ))</f>
        <v/>
      </c>
      <c r="S17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2" s="65" t="str">
        <f t="array" aca="true" ref="T17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2" s="39" t="str">
        <f t="array" aca="true" ref="U1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2" s="35" t="str">
        <f t="array" aca="true" ref="V1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2" s="66"/>
    </row>
    <row r="173" spans="2:23" customHeight="1">
      <c r="B173" s="64" t="str">
        <f>IF(COUNTA(OrderData[[#This Row],[Box Style]], OrderData[[#This Row],[Height (mm)]:[Depth (mm)]]) = 0, "", IF(ISNUMBER(B172),  B172+1,  1))</f>
        <v/>
      </c>
      <c r="C173" s="41"/>
      <c r="D173" s="41"/>
      <c r="E173" s="9"/>
      <c r="F173" s="25"/>
      <c r="G173" s="42"/>
      <c r="H173" s="42"/>
      <c r="I173" s="42"/>
      <c r="J173" s="42"/>
      <c r="K173" s="28"/>
      <c r="L173" s="25"/>
      <c r="M173" s="25"/>
      <c r="N173" s="4" t="str">
        <f>IF(ISBLANK(OrderData[[#This Row],[Height (mm)]]),"", IF(ISBLANK(OrderData[[#This Row],[Quantity (default 1)]]), 1,OrderData[[#This Row],[Quantity (default 1)]]))</f>
        <v/>
      </c>
      <c r="O173" s="4" t="str">
        <f t="array" aca="true" ref="O1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3" s="4" t="str">
        <f t="array" aca="true" ref="P1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3" s="4" t="str">
        <f t="array" aca="true" ref="Q173">IF(COUNTA(OrderData[[#This Row],[Box Style]],OrderData[[#This Row],[Height (mm)]:[Depth (mm)]])=0,"",_xlfn.XLOOKUP(1, ((MIN(OrderData[[#This Row],[Board H]:[Board W]]) &gt;=BoardSize[Min H]) *(MIN(OrderData[[#This Row],[Board H]:[Board W]]) &lt;BoardSize[Max H])),BoardSize[Size],"?",1))</f>
        <v/>
      </c>
      <c r="R173" s="4" t="str">
        <f t="array" aca="true" ref="R173">IF(COUNTA(OrderData[[#This Row],[Box Style]], OrderData[[#This Row],[Height (mm)]:[Depth (mm)]])=0, "",_xlfn.XLOOKUP(1,  (MAX(OrderData[[#This Row],[Board H]:[Board W]]) &gt;= BoardSize[Min W])  *(MAX(OrderData[[#This Row],[Board H]:[Board W]]) &lt; BoardSize[Max W]),  BoardSize[Size],  "?",1 ))</f>
        <v/>
      </c>
      <c r="S17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3" s="65" t="str">
        <f t="array" aca="true" ref="T17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3" s="39" t="str">
        <f t="array" aca="true" ref="U1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3" s="35" t="str">
        <f t="array" aca="true" ref="V1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3" s="66"/>
    </row>
    <row r="174" spans="2:23" customHeight="1">
      <c r="B174" s="64" t="str">
        <f>IF(COUNTA(OrderData[[#This Row],[Box Style]], OrderData[[#This Row],[Height (mm)]:[Depth (mm)]]) = 0, "", IF(ISNUMBER(B173),  B173+1,  1))</f>
        <v/>
      </c>
      <c r="C174" s="41"/>
      <c r="D174" s="41"/>
      <c r="E174" s="9"/>
      <c r="F174" s="25"/>
      <c r="G174" s="42"/>
      <c r="H174" s="42"/>
      <c r="I174" s="42"/>
      <c r="J174" s="42"/>
      <c r="K174" s="28"/>
      <c r="L174" s="25"/>
      <c r="M174" s="25"/>
      <c r="N174" s="4" t="str">
        <f>IF(ISBLANK(OrderData[[#This Row],[Height (mm)]]),"", IF(ISBLANK(OrderData[[#This Row],[Quantity (default 1)]]), 1,OrderData[[#This Row],[Quantity (default 1)]]))</f>
        <v/>
      </c>
      <c r="O174" s="4" t="str">
        <f t="array" aca="true" ref="O1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4" s="4" t="str">
        <f t="array" aca="true" ref="P1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4" s="4" t="str">
        <f t="array" aca="true" ref="Q174">IF(COUNTA(OrderData[[#This Row],[Box Style]],OrderData[[#This Row],[Height (mm)]:[Depth (mm)]])=0,"",_xlfn.XLOOKUP(1, ((MIN(OrderData[[#This Row],[Board H]:[Board W]]) &gt;=BoardSize[Min H]) *(MIN(OrderData[[#This Row],[Board H]:[Board W]]) &lt;BoardSize[Max H])),BoardSize[Size],"?",1))</f>
        <v/>
      </c>
      <c r="R174" s="4" t="str">
        <f t="array" aca="true" ref="R174">IF(COUNTA(OrderData[[#This Row],[Box Style]], OrderData[[#This Row],[Height (mm)]:[Depth (mm)]])=0, "",_xlfn.XLOOKUP(1,  (MAX(OrderData[[#This Row],[Board H]:[Board W]]) &gt;= BoardSize[Min W])  *(MAX(OrderData[[#This Row],[Board H]:[Board W]]) &lt; BoardSize[Max W]),  BoardSize[Size],  "?",1 ))</f>
        <v/>
      </c>
      <c r="S17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4" s="65" t="str">
        <f t="array" aca="true" ref="T17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4" s="39" t="str">
        <f t="array" aca="true" ref="U1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4" s="35" t="str">
        <f t="array" aca="true" ref="V1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4" s="66"/>
    </row>
    <row r="175" spans="2:23" customHeight="1">
      <c r="B175" s="64" t="str">
        <f>IF(COUNTA(OrderData[[#This Row],[Box Style]], OrderData[[#This Row],[Height (mm)]:[Depth (mm)]]) = 0, "", IF(ISNUMBER(B174),  B174+1,  1))</f>
        <v/>
      </c>
      <c r="C175" s="41"/>
      <c r="D175" s="41"/>
      <c r="E175" s="9"/>
      <c r="F175" s="25"/>
      <c r="G175" s="42"/>
      <c r="H175" s="42"/>
      <c r="I175" s="42"/>
      <c r="J175" s="42"/>
      <c r="K175" s="28"/>
      <c r="L175" s="25"/>
      <c r="M175" s="25"/>
      <c r="N175" s="4" t="str">
        <f>IF(ISBLANK(OrderData[[#This Row],[Height (mm)]]),"", IF(ISBLANK(OrderData[[#This Row],[Quantity (default 1)]]), 1,OrderData[[#This Row],[Quantity (default 1)]]))</f>
        <v/>
      </c>
      <c r="O175" s="4" t="str">
        <f t="array" aca="true" ref="O1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5" s="4" t="str">
        <f t="array" aca="true" ref="P1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5" s="4" t="str">
        <f t="array" aca="true" ref="Q175">IF(COUNTA(OrderData[[#This Row],[Box Style]],OrderData[[#This Row],[Height (mm)]:[Depth (mm)]])=0,"",_xlfn.XLOOKUP(1, ((MIN(OrderData[[#This Row],[Board H]:[Board W]]) &gt;=BoardSize[Min H]) *(MIN(OrderData[[#This Row],[Board H]:[Board W]]) &lt;BoardSize[Max H])),BoardSize[Size],"?",1))</f>
        <v/>
      </c>
      <c r="R175" s="4" t="str">
        <f t="array" aca="true" ref="R175">IF(COUNTA(OrderData[[#This Row],[Box Style]], OrderData[[#This Row],[Height (mm)]:[Depth (mm)]])=0, "",_xlfn.XLOOKUP(1,  (MAX(OrderData[[#This Row],[Board H]:[Board W]]) &gt;= BoardSize[Min W])  *(MAX(OrderData[[#This Row],[Board H]:[Board W]]) &lt; BoardSize[Max W]),  BoardSize[Size],  "?",1 ))</f>
        <v/>
      </c>
      <c r="S17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5" s="65" t="str">
        <f t="array" aca="true" ref="T17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5" s="39" t="str">
        <f t="array" aca="true" ref="U1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5" s="35" t="str">
        <f t="array" aca="true" ref="V1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5" s="66"/>
    </row>
    <row r="176" spans="2:23" customHeight="1">
      <c r="B176" s="64" t="str">
        <f>IF(COUNTA(OrderData[[#This Row],[Box Style]], OrderData[[#This Row],[Height (mm)]:[Depth (mm)]]) = 0, "", IF(ISNUMBER(B175),  B175+1,  1))</f>
        <v/>
      </c>
      <c r="C176" s="41"/>
      <c r="D176" s="41"/>
      <c r="E176" s="9"/>
      <c r="F176" s="25"/>
      <c r="G176" s="42"/>
      <c r="H176" s="42"/>
      <c r="I176" s="42"/>
      <c r="J176" s="42"/>
      <c r="K176" s="28"/>
      <c r="L176" s="25"/>
      <c r="M176" s="25"/>
      <c r="N176" s="4" t="str">
        <f>IF(ISBLANK(OrderData[[#This Row],[Height (mm)]]),"", IF(ISBLANK(OrderData[[#This Row],[Quantity (default 1)]]), 1,OrderData[[#This Row],[Quantity (default 1)]]))</f>
        <v/>
      </c>
      <c r="O176" s="4" t="str">
        <f t="array" aca="true" ref="O1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6" s="4" t="str">
        <f t="array" aca="true" ref="P1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6" s="4" t="str">
        <f t="array" aca="true" ref="Q176">IF(COUNTA(OrderData[[#This Row],[Box Style]],OrderData[[#This Row],[Height (mm)]:[Depth (mm)]])=0,"",_xlfn.XLOOKUP(1, ((MIN(OrderData[[#This Row],[Board H]:[Board W]]) &gt;=BoardSize[Min H]) *(MIN(OrderData[[#This Row],[Board H]:[Board W]]) &lt;BoardSize[Max H])),BoardSize[Size],"?",1))</f>
        <v/>
      </c>
      <c r="R176" s="4" t="str">
        <f t="array" aca="true" ref="R176">IF(COUNTA(OrderData[[#This Row],[Box Style]], OrderData[[#This Row],[Height (mm)]:[Depth (mm)]])=0, "",_xlfn.XLOOKUP(1,  (MAX(OrderData[[#This Row],[Board H]:[Board W]]) &gt;= BoardSize[Min W])  *(MAX(OrderData[[#This Row],[Board H]:[Board W]]) &lt; BoardSize[Max W]),  BoardSize[Size],  "?",1 ))</f>
        <v/>
      </c>
      <c r="S17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6" s="65" t="str">
        <f t="array" aca="true" ref="T17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6" s="39" t="str">
        <f t="array" aca="true" ref="U1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6" s="35" t="str">
        <f t="array" aca="true" ref="V1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6" s="66"/>
    </row>
    <row r="177" spans="2:23" customHeight="1">
      <c r="B177" s="64" t="str">
        <f>IF(COUNTA(OrderData[[#This Row],[Box Style]], OrderData[[#This Row],[Height (mm)]:[Depth (mm)]]) = 0, "", IF(ISNUMBER(B176),  B176+1,  1))</f>
        <v/>
      </c>
      <c r="C177" s="41"/>
      <c r="D177" s="41"/>
      <c r="E177" s="9"/>
      <c r="F177" s="25"/>
      <c r="G177" s="42"/>
      <c r="H177" s="42"/>
      <c r="I177" s="42"/>
      <c r="J177" s="42"/>
      <c r="K177" s="28"/>
      <c r="L177" s="25"/>
      <c r="M177" s="25"/>
      <c r="N177" s="4" t="str">
        <f>IF(ISBLANK(OrderData[[#This Row],[Height (mm)]]),"", IF(ISBLANK(OrderData[[#This Row],[Quantity (default 1)]]), 1,OrderData[[#This Row],[Quantity (default 1)]]))</f>
        <v/>
      </c>
      <c r="O177" s="4" t="str">
        <f t="array" aca="true" ref="O1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7" s="4" t="str">
        <f t="array" aca="true" ref="P1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7" s="4" t="str">
        <f t="array" aca="true" ref="Q177">IF(COUNTA(OrderData[[#This Row],[Box Style]],OrderData[[#This Row],[Height (mm)]:[Depth (mm)]])=0,"",_xlfn.XLOOKUP(1, ((MIN(OrderData[[#This Row],[Board H]:[Board W]]) &gt;=BoardSize[Min H]) *(MIN(OrderData[[#This Row],[Board H]:[Board W]]) &lt;BoardSize[Max H])),BoardSize[Size],"?",1))</f>
        <v/>
      </c>
      <c r="R177" s="4" t="str">
        <f t="array" aca="true" ref="R177">IF(COUNTA(OrderData[[#This Row],[Box Style]], OrderData[[#This Row],[Height (mm)]:[Depth (mm)]])=0, "",_xlfn.XLOOKUP(1,  (MAX(OrderData[[#This Row],[Board H]:[Board W]]) &gt;= BoardSize[Min W])  *(MAX(OrderData[[#This Row],[Board H]:[Board W]]) &lt; BoardSize[Max W]),  BoardSize[Size],  "?",1 ))</f>
        <v/>
      </c>
      <c r="S17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7" s="65" t="str">
        <f t="array" aca="true" ref="T17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7" s="39" t="str">
        <f t="array" aca="true" ref="U1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7" s="35" t="str">
        <f t="array" aca="true" ref="V1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7" s="66"/>
    </row>
    <row r="178" spans="2:23" customHeight="1">
      <c r="B178" s="64" t="str">
        <f>IF(COUNTA(OrderData[[#This Row],[Box Style]], OrderData[[#This Row],[Height (mm)]:[Depth (mm)]]) = 0, "", IF(ISNUMBER(B177),  B177+1,  1))</f>
        <v/>
      </c>
      <c r="C178" s="41"/>
      <c r="D178" s="41"/>
      <c r="E178" s="9"/>
      <c r="F178" s="25"/>
      <c r="G178" s="42"/>
      <c r="H178" s="42"/>
      <c r="I178" s="42"/>
      <c r="J178" s="42"/>
      <c r="K178" s="28"/>
      <c r="L178" s="25"/>
      <c r="M178" s="25"/>
      <c r="N178" s="4" t="str">
        <f>IF(ISBLANK(OrderData[[#This Row],[Height (mm)]]),"", IF(ISBLANK(OrderData[[#This Row],[Quantity (default 1)]]), 1,OrderData[[#This Row],[Quantity (default 1)]]))</f>
        <v/>
      </c>
      <c r="O178" s="4" t="str">
        <f t="array" aca="true" ref="O1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8" s="4" t="str">
        <f t="array" aca="true" ref="P1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8" s="4" t="str">
        <f t="array" aca="true" ref="Q178">IF(COUNTA(OrderData[[#This Row],[Box Style]],OrderData[[#This Row],[Height (mm)]:[Depth (mm)]])=0,"",_xlfn.XLOOKUP(1, ((MIN(OrderData[[#This Row],[Board H]:[Board W]]) &gt;=BoardSize[Min H]) *(MIN(OrderData[[#This Row],[Board H]:[Board W]]) &lt;BoardSize[Max H])),BoardSize[Size],"?",1))</f>
        <v/>
      </c>
      <c r="R178" s="4" t="str">
        <f t="array" aca="true" ref="R178">IF(COUNTA(OrderData[[#This Row],[Box Style]], OrderData[[#This Row],[Height (mm)]:[Depth (mm)]])=0, "",_xlfn.XLOOKUP(1,  (MAX(OrderData[[#This Row],[Board H]:[Board W]]) &gt;= BoardSize[Min W])  *(MAX(OrderData[[#This Row],[Board H]:[Board W]]) &lt; BoardSize[Max W]),  BoardSize[Size],  "?",1 ))</f>
        <v/>
      </c>
      <c r="S17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8" s="65" t="str">
        <f t="array" aca="true" ref="T17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8" s="39" t="str">
        <f t="array" aca="true" ref="U1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8" s="35" t="str">
        <f t="array" aca="true" ref="V1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8" s="66"/>
    </row>
    <row r="179" spans="2:23" customHeight="1">
      <c r="B179" s="64" t="str">
        <f>IF(COUNTA(OrderData[[#This Row],[Box Style]], OrderData[[#This Row],[Height (mm)]:[Depth (mm)]]) = 0, "", IF(ISNUMBER(B178),  B178+1,  1))</f>
        <v/>
      </c>
      <c r="C179" s="41"/>
      <c r="D179" s="41"/>
      <c r="E179" s="9"/>
      <c r="F179" s="25"/>
      <c r="G179" s="42"/>
      <c r="H179" s="42"/>
      <c r="I179" s="42"/>
      <c r="J179" s="42"/>
      <c r="K179" s="28"/>
      <c r="L179" s="25"/>
      <c r="M179" s="25"/>
      <c r="N179" s="4" t="str">
        <f>IF(ISBLANK(OrderData[[#This Row],[Height (mm)]]),"", IF(ISBLANK(OrderData[[#This Row],[Quantity (default 1)]]), 1,OrderData[[#This Row],[Quantity (default 1)]]))</f>
        <v/>
      </c>
      <c r="O179" s="4" t="str">
        <f t="array" aca="true" ref="O1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79" s="4" t="str">
        <f t="array" aca="true" ref="P1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79" s="4" t="str">
        <f t="array" aca="true" ref="Q179">IF(COUNTA(OrderData[[#This Row],[Box Style]],OrderData[[#This Row],[Height (mm)]:[Depth (mm)]])=0,"",_xlfn.XLOOKUP(1, ((MIN(OrderData[[#This Row],[Board H]:[Board W]]) &gt;=BoardSize[Min H]) *(MIN(OrderData[[#This Row],[Board H]:[Board W]]) &lt;BoardSize[Max H])),BoardSize[Size],"?",1))</f>
        <v/>
      </c>
      <c r="R179" s="4" t="str">
        <f t="array" aca="true" ref="R179">IF(COUNTA(OrderData[[#This Row],[Box Style]], OrderData[[#This Row],[Height (mm)]:[Depth (mm)]])=0, "",_xlfn.XLOOKUP(1,  (MAX(OrderData[[#This Row],[Board H]:[Board W]]) &gt;= BoardSize[Min W])  *(MAX(OrderData[[#This Row],[Board H]:[Board W]]) &lt; BoardSize[Max W]),  BoardSize[Size],  "?",1 ))</f>
        <v/>
      </c>
      <c r="S17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79" s="65" t="str">
        <f t="array" aca="true" ref="T17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79" s="39" t="str">
        <f t="array" aca="true" ref="U1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79" s="35" t="str">
        <f t="array" aca="true" ref="V1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79" s="66"/>
    </row>
    <row r="180" spans="2:23" customHeight="1">
      <c r="B180" s="64" t="str">
        <f>IF(COUNTA(OrderData[[#This Row],[Box Style]], OrderData[[#This Row],[Height (mm)]:[Depth (mm)]]) = 0, "", IF(ISNUMBER(B179),  B179+1,  1))</f>
        <v/>
      </c>
      <c r="C180" s="41"/>
      <c r="D180" s="41"/>
      <c r="E180" s="9"/>
      <c r="F180" s="25"/>
      <c r="G180" s="42"/>
      <c r="H180" s="42"/>
      <c r="I180" s="42"/>
      <c r="J180" s="42"/>
      <c r="K180" s="28"/>
      <c r="L180" s="25"/>
      <c r="M180" s="25"/>
      <c r="N180" s="4" t="str">
        <f>IF(ISBLANK(OrderData[[#This Row],[Height (mm)]]),"", IF(ISBLANK(OrderData[[#This Row],[Quantity (default 1)]]), 1,OrderData[[#This Row],[Quantity (default 1)]]))</f>
        <v/>
      </c>
      <c r="O180" s="4" t="str">
        <f t="array" aca="true" ref="O1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0" s="4" t="str">
        <f t="array" aca="true" ref="P1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0" s="4" t="str">
        <f t="array" aca="true" ref="Q180">IF(COUNTA(OrderData[[#This Row],[Box Style]],OrderData[[#This Row],[Height (mm)]:[Depth (mm)]])=0,"",_xlfn.XLOOKUP(1, ((MIN(OrderData[[#This Row],[Board H]:[Board W]]) &gt;=BoardSize[Min H]) *(MIN(OrderData[[#This Row],[Board H]:[Board W]]) &lt;BoardSize[Max H])),BoardSize[Size],"?",1))</f>
        <v/>
      </c>
      <c r="R180" s="4" t="str">
        <f t="array" aca="true" ref="R180">IF(COUNTA(OrderData[[#This Row],[Box Style]], OrderData[[#This Row],[Height (mm)]:[Depth (mm)]])=0, "",_xlfn.XLOOKUP(1,  (MAX(OrderData[[#This Row],[Board H]:[Board W]]) &gt;= BoardSize[Min W])  *(MAX(OrderData[[#This Row],[Board H]:[Board W]]) &lt; BoardSize[Max W]),  BoardSize[Size],  "?",1 ))</f>
        <v/>
      </c>
      <c r="S18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0" s="65" t="str">
        <f t="array" aca="true" ref="T18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0" s="39" t="str">
        <f t="array" aca="true" ref="U1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0" s="35" t="str">
        <f t="array" aca="true" ref="V1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0" s="66"/>
    </row>
    <row r="181" spans="2:23" customHeight="1">
      <c r="B181" s="64" t="str">
        <f>IF(COUNTA(OrderData[[#This Row],[Box Style]], OrderData[[#This Row],[Height (mm)]:[Depth (mm)]]) = 0, "", IF(ISNUMBER(B180),  B180+1,  1))</f>
        <v/>
      </c>
      <c r="C181" s="41"/>
      <c r="D181" s="41"/>
      <c r="E181" s="9"/>
      <c r="F181" s="25"/>
      <c r="G181" s="42"/>
      <c r="H181" s="42"/>
      <c r="I181" s="42"/>
      <c r="J181" s="42"/>
      <c r="K181" s="28"/>
      <c r="L181" s="25"/>
      <c r="M181" s="25"/>
      <c r="N181" s="4" t="str">
        <f>IF(ISBLANK(OrderData[[#This Row],[Height (mm)]]),"", IF(ISBLANK(OrderData[[#This Row],[Quantity (default 1)]]), 1,OrderData[[#This Row],[Quantity (default 1)]]))</f>
        <v/>
      </c>
      <c r="O181" s="4" t="str">
        <f t="array" aca="true" ref="O1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1" s="4" t="str">
        <f t="array" aca="true" ref="P1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1" s="4" t="str">
        <f t="array" aca="true" ref="Q181">IF(COUNTA(OrderData[[#This Row],[Box Style]],OrderData[[#This Row],[Height (mm)]:[Depth (mm)]])=0,"",_xlfn.XLOOKUP(1, ((MIN(OrderData[[#This Row],[Board H]:[Board W]]) &gt;=BoardSize[Min H]) *(MIN(OrderData[[#This Row],[Board H]:[Board W]]) &lt;BoardSize[Max H])),BoardSize[Size],"?",1))</f>
        <v/>
      </c>
      <c r="R181" s="4" t="str">
        <f t="array" aca="true" ref="R181">IF(COUNTA(OrderData[[#This Row],[Box Style]], OrderData[[#This Row],[Height (mm)]:[Depth (mm)]])=0, "",_xlfn.XLOOKUP(1,  (MAX(OrderData[[#This Row],[Board H]:[Board W]]) &gt;= BoardSize[Min W])  *(MAX(OrderData[[#This Row],[Board H]:[Board W]]) &lt; BoardSize[Max W]),  BoardSize[Size],  "?",1 ))</f>
        <v/>
      </c>
      <c r="S18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1" s="65" t="str">
        <f t="array" aca="true" ref="T18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1" s="39" t="str">
        <f t="array" aca="true" ref="U1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1" s="35" t="str">
        <f t="array" aca="true" ref="V1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1" s="66"/>
    </row>
    <row r="182" spans="2:23" customHeight="1">
      <c r="B182" s="64" t="str">
        <f>IF(COUNTA(OrderData[[#This Row],[Box Style]], OrderData[[#This Row],[Height (mm)]:[Depth (mm)]]) = 0, "", IF(ISNUMBER(B181),  B181+1,  1))</f>
        <v/>
      </c>
      <c r="C182" s="41"/>
      <c r="D182" s="41"/>
      <c r="E182" s="9"/>
      <c r="F182" s="25"/>
      <c r="G182" s="42"/>
      <c r="H182" s="42"/>
      <c r="I182" s="42"/>
      <c r="J182" s="42"/>
      <c r="K182" s="28"/>
      <c r="L182" s="25"/>
      <c r="M182" s="25"/>
      <c r="N182" s="4" t="str">
        <f>IF(ISBLANK(OrderData[[#This Row],[Height (mm)]]),"", IF(ISBLANK(OrderData[[#This Row],[Quantity (default 1)]]), 1,OrderData[[#This Row],[Quantity (default 1)]]))</f>
        <v/>
      </c>
      <c r="O182" s="4" t="str">
        <f t="array" aca="true" ref="O1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2" s="4" t="str">
        <f t="array" aca="true" ref="P1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2" s="4" t="str">
        <f t="array" aca="true" ref="Q182">IF(COUNTA(OrderData[[#This Row],[Box Style]],OrderData[[#This Row],[Height (mm)]:[Depth (mm)]])=0,"",_xlfn.XLOOKUP(1, ((MIN(OrderData[[#This Row],[Board H]:[Board W]]) &gt;=BoardSize[Min H]) *(MIN(OrderData[[#This Row],[Board H]:[Board W]]) &lt;BoardSize[Max H])),BoardSize[Size],"?",1))</f>
        <v/>
      </c>
      <c r="R182" s="4" t="str">
        <f t="array" aca="true" ref="R182">IF(COUNTA(OrderData[[#This Row],[Box Style]], OrderData[[#This Row],[Height (mm)]:[Depth (mm)]])=0, "",_xlfn.XLOOKUP(1,  (MAX(OrderData[[#This Row],[Board H]:[Board W]]) &gt;= BoardSize[Min W])  *(MAX(OrderData[[#This Row],[Board H]:[Board W]]) &lt; BoardSize[Max W]),  BoardSize[Size],  "?",1 ))</f>
        <v/>
      </c>
      <c r="S18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2" s="65" t="str">
        <f t="array" aca="true" ref="T18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2" s="39" t="str">
        <f t="array" aca="true" ref="U1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2" s="35" t="str">
        <f t="array" aca="true" ref="V1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2" s="66"/>
    </row>
    <row r="183" spans="2:23" customHeight="1">
      <c r="B183" s="64" t="str">
        <f>IF(COUNTA(OrderData[[#This Row],[Box Style]], OrderData[[#This Row],[Height (mm)]:[Depth (mm)]]) = 0, "", IF(ISNUMBER(B182),  B182+1,  1))</f>
        <v/>
      </c>
      <c r="C183" s="41"/>
      <c r="D183" s="41"/>
      <c r="E183" s="9"/>
      <c r="F183" s="25"/>
      <c r="G183" s="42"/>
      <c r="H183" s="42"/>
      <c r="I183" s="42"/>
      <c r="J183" s="42"/>
      <c r="K183" s="28"/>
      <c r="L183" s="25"/>
      <c r="M183" s="25"/>
      <c r="N183" s="4" t="str">
        <f>IF(ISBLANK(OrderData[[#This Row],[Height (mm)]]),"", IF(ISBLANK(OrderData[[#This Row],[Quantity (default 1)]]), 1,OrderData[[#This Row],[Quantity (default 1)]]))</f>
        <v/>
      </c>
      <c r="O183" s="4" t="str">
        <f t="array" aca="true" ref="O1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3" s="4" t="str">
        <f t="array" aca="true" ref="P1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3" s="4" t="str">
        <f t="array" aca="true" ref="Q183">IF(COUNTA(OrderData[[#This Row],[Box Style]],OrderData[[#This Row],[Height (mm)]:[Depth (mm)]])=0,"",_xlfn.XLOOKUP(1, ((MIN(OrderData[[#This Row],[Board H]:[Board W]]) &gt;=BoardSize[Min H]) *(MIN(OrderData[[#This Row],[Board H]:[Board W]]) &lt;BoardSize[Max H])),BoardSize[Size],"?",1))</f>
        <v/>
      </c>
      <c r="R183" s="4" t="str">
        <f t="array" aca="true" ref="R183">IF(COUNTA(OrderData[[#This Row],[Box Style]], OrderData[[#This Row],[Height (mm)]:[Depth (mm)]])=0, "",_xlfn.XLOOKUP(1,  (MAX(OrderData[[#This Row],[Board H]:[Board W]]) &gt;= BoardSize[Min W])  *(MAX(OrderData[[#This Row],[Board H]:[Board W]]) &lt; BoardSize[Max W]),  BoardSize[Size],  "?",1 ))</f>
        <v/>
      </c>
      <c r="S18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3" s="65" t="str">
        <f t="array" aca="true" ref="T18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3" s="39" t="str">
        <f t="array" aca="true" ref="U1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3" s="35" t="str">
        <f t="array" aca="true" ref="V1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3" s="66"/>
    </row>
    <row r="184" spans="2:23" customHeight="1">
      <c r="B184" s="64" t="str">
        <f>IF(COUNTA(OrderData[[#This Row],[Box Style]], OrderData[[#This Row],[Height (mm)]:[Depth (mm)]]) = 0, "", IF(ISNUMBER(B183),  B183+1,  1))</f>
        <v/>
      </c>
      <c r="C184" s="41"/>
      <c r="D184" s="41"/>
      <c r="E184" s="9"/>
      <c r="F184" s="25"/>
      <c r="G184" s="42"/>
      <c r="H184" s="42"/>
      <c r="I184" s="42"/>
      <c r="J184" s="42"/>
      <c r="K184" s="28"/>
      <c r="L184" s="25"/>
      <c r="M184" s="25"/>
      <c r="N184" s="4" t="str">
        <f>IF(ISBLANK(OrderData[[#This Row],[Height (mm)]]),"", IF(ISBLANK(OrderData[[#This Row],[Quantity (default 1)]]), 1,OrderData[[#This Row],[Quantity (default 1)]]))</f>
        <v/>
      </c>
      <c r="O184" s="4" t="str">
        <f t="array" aca="true" ref="O1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4" s="4" t="str">
        <f t="array" aca="true" ref="P1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4" s="4" t="str">
        <f t="array" aca="true" ref="Q184">IF(COUNTA(OrderData[[#This Row],[Box Style]],OrderData[[#This Row],[Height (mm)]:[Depth (mm)]])=0,"",_xlfn.XLOOKUP(1, ((MIN(OrderData[[#This Row],[Board H]:[Board W]]) &gt;=BoardSize[Min H]) *(MIN(OrderData[[#This Row],[Board H]:[Board W]]) &lt;BoardSize[Max H])),BoardSize[Size],"?",1))</f>
        <v/>
      </c>
      <c r="R184" s="4" t="str">
        <f t="array" aca="true" ref="R184">IF(COUNTA(OrderData[[#This Row],[Box Style]], OrderData[[#This Row],[Height (mm)]:[Depth (mm)]])=0, "",_xlfn.XLOOKUP(1,  (MAX(OrderData[[#This Row],[Board H]:[Board W]]) &gt;= BoardSize[Min W])  *(MAX(OrderData[[#This Row],[Board H]:[Board W]]) &lt; BoardSize[Max W]),  BoardSize[Size],  "?",1 ))</f>
        <v/>
      </c>
      <c r="S18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4" s="65" t="str">
        <f t="array" aca="true" ref="T18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4" s="39" t="str">
        <f t="array" aca="true" ref="U1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4" s="35" t="str">
        <f t="array" aca="true" ref="V1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4" s="66"/>
    </row>
    <row r="185" spans="2:23" customHeight="1">
      <c r="B185" s="64" t="str">
        <f>IF(COUNTA(OrderData[[#This Row],[Box Style]], OrderData[[#This Row],[Height (mm)]:[Depth (mm)]]) = 0, "", IF(ISNUMBER(B184),  B184+1,  1))</f>
        <v/>
      </c>
      <c r="C185" s="41"/>
      <c r="D185" s="41"/>
      <c r="E185" s="9"/>
      <c r="F185" s="25"/>
      <c r="G185" s="42"/>
      <c r="H185" s="42"/>
      <c r="I185" s="42"/>
      <c r="J185" s="42"/>
      <c r="K185" s="28"/>
      <c r="L185" s="25"/>
      <c r="M185" s="25"/>
      <c r="N185" s="4" t="str">
        <f>IF(ISBLANK(OrderData[[#This Row],[Height (mm)]]),"", IF(ISBLANK(OrderData[[#This Row],[Quantity (default 1)]]), 1,OrderData[[#This Row],[Quantity (default 1)]]))</f>
        <v/>
      </c>
      <c r="O185" s="4" t="str">
        <f t="array" aca="true" ref="O1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5" s="4" t="str">
        <f t="array" aca="true" ref="P1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5" s="4" t="str">
        <f t="array" aca="true" ref="Q185">IF(COUNTA(OrderData[[#This Row],[Box Style]],OrderData[[#This Row],[Height (mm)]:[Depth (mm)]])=0,"",_xlfn.XLOOKUP(1, ((MIN(OrderData[[#This Row],[Board H]:[Board W]]) &gt;=BoardSize[Min H]) *(MIN(OrderData[[#This Row],[Board H]:[Board W]]) &lt;BoardSize[Max H])),BoardSize[Size],"?",1))</f>
        <v/>
      </c>
      <c r="R185" s="4" t="str">
        <f t="array" aca="true" ref="R185">IF(COUNTA(OrderData[[#This Row],[Box Style]], OrderData[[#This Row],[Height (mm)]:[Depth (mm)]])=0, "",_xlfn.XLOOKUP(1,  (MAX(OrderData[[#This Row],[Board H]:[Board W]]) &gt;= BoardSize[Min W])  *(MAX(OrderData[[#This Row],[Board H]:[Board W]]) &lt; BoardSize[Max W]),  BoardSize[Size],  "?",1 ))</f>
        <v/>
      </c>
      <c r="S18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5" s="65" t="str">
        <f t="array" aca="true" ref="T18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5" s="39" t="str">
        <f t="array" aca="true" ref="U1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5" s="35" t="str">
        <f t="array" aca="true" ref="V1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5" s="66"/>
    </row>
    <row r="186" spans="2:23" customHeight="1">
      <c r="B186" s="64" t="str">
        <f>IF(COUNTA(OrderData[[#This Row],[Box Style]], OrderData[[#This Row],[Height (mm)]:[Depth (mm)]]) = 0, "", IF(ISNUMBER(B185),  B185+1,  1))</f>
        <v/>
      </c>
      <c r="C186" s="41"/>
      <c r="D186" s="41"/>
      <c r="E186" s="9"/>
      <c r="F186" s="25"/>
      <c r="G186" s="42"/>
      <c r="H186" s="42"/>
      <c r="I186" s="42"/>
      <c r="J186" s="42"/>
      <c r="K186" s="28"/>
      <c r="L186" s="25"/>
      <c r="M186" s="25"/>
      <c r="N186" s="4" t="str">
        <f>IF(ISBLANK(OrderData[[#This Row],[Height (mm)]]),"", IF(ISBLANK(OrderData[[#This Row],[Quantity (default 1)]]), 1,OrderData[[#This Row],[Quantity (default 1)]]))</f>
        <v/>
      </c>
      <c r="O186" s="4" t="str">
        <f t="array" aca="true" ref="O1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6" s="4" t="str">
        <f t="array" aca="true" ref="P1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6" s="4" t="str">
        <f t="array" aca="true" ref="Q186">IF(COUNTA(OrderData[[#This Row],[Box Style]],OrderData[[#This Row],[Height (mm)]:[Depth (mm)]])=0,"",_xlfn.XLOOKUP(1, ((MIN(OrderData[[#This Row],[Board H]:[Board W]]) &gt;=BoardSize[Min H]) *(MIN(OrderData[[#This Row],[Board H]:[Board W]]) &lt;BoardSize[Max H])),BoardSize[Size],"?",1))</f>
        <v/>
      </c>
      <c r="R186" s="4" t="str">
        <f t="array" aca="true" ref="R186">IF(COUNTA(OrderData[[#This Row],[Box Style]], OrderData[[#This Row],[Height (mm)]:[Depth (mm)]])=0, "",_xlfn.XLOOKUP(1,  (MAX(OrderData[[#This Row],[Board H]:[Board W]]) &gt;= BoardSize[Min W])  *(MAX(OrderData[[#This Row],[Board H]:[Board W]]) &lt; BoardSize[Max W]),  BoardSize[Size],  "?",1 ))</f>
        <v/>
      </c>
      <c r="S18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6" s="65" t="str">
        <f t="array" aca="true" ref="T18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6" s="39" t="str">
        <f t="array" aca="true" ref="U1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6" s="35" t="str">
        <f t="array" aca="true" ref="V1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6" s="66"/>
    </row>
    <row r="187" spans="2:23" customHeight="1">
      <c r="B187" s="64" t="str">
        <f>IF(COUNTA(OrderData[[#This Row],[Box Style]], OrderData[[#This Row],[Height (mm)]:[Depth (mm)]]) = 0, "", IF(ISNUMBER(B186),  B186+1,  1))</f>
        <v/>
      </c>
      <c r="C187" s="41"/>
      <c r="D187" s="41"/>
      <c r="E187" s="9"/>
      <c r="F187" s="25"/>
      <c r="G187" s="42"/>
      <c r="H187" s="42"/>
      <c r="I187" s="42"/>
      <c r="J187" s="42"/>
      <c r="K187" s="28"/>
      <c r="L187" s="25"/>
      <c r="M187" s="25"/>
      <c r="N187" s="4" t="str">
        <f>IF(ISBLANK(OrderData[[#This Row],[Height (mm)]]),"", IF(ISBLANK(OrderData[[#This Row],[Quantity (default 1)]]), 1,OrderData[[#This Row],[Quantity (default 1)]]))</f>
        <v/>
      </c>
      <c r="O187" s="4" t="str">
        <f t="array" aca="true" ref="O1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7" s="4" t="str">
        <f t="array" aca="true" ref="P1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7" s="4" t="str">
        <f t="array" aca="true" ref="Q187">IF(COUNTA(OrderData[[#This Row],[Box Style]],OrderData[[#This Row],[Height (mm)]:[Depth (mm)]])=0,"",_xlfn.XLOOKUP(1, ((MIN(OrderData[[#This Row],[Board H]:[Board W]]) &gt;=BoardSize[Min H]) *(MIN(OrderData[[#This Row],[Board H]:[Board W]]) &lt;BoardSize[Max H])),BoardSize[Size],"?",1))</f>
        <v/>
      </c>
      <c r="R187" s="4" t="str">
        <f t="array" aca="true" ref="R187">IF(COUNTA(OrderData[[#This Row],[Box Style]], OrderData[[#This Row],[Height (mm)]:[Depth (mm)]])=0, "",_xlfn.XLOOKUP(1,  (MAX(OrderData[[#This Row],[Board H]:[Board W]]) &gt;= BoardSize[Min W])  *(MAX(OrderData[[#This Row],[Board H]:[Board W]]) &lt; BoardSize[Max W]),  BoardSize[Size],  "?",1 ))</f>
        <v/>
      </c>
      <c r="S18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7" s="65" t="str">
        <f t="array" aca="true" ref="T18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7" s="39" t="str">
        <f t="array" aca="true" ref="U1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7" s="35" t="str">
        <f t="array" aca="true" ref="V1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7" s="66"/>
    </row>
    <row r="188" spans="2:23" customHeight="1">
      <c r="B188" s="64" t="str">
        <f>IF(COUNTA(OrderData[[#This Row],[Box Style]], OrderData[[#This Row],[Height (mm)]:[Depth (mm)]]) = 0, "", IF(ISNUMBER(B187),  B187+1,  1))</f>
        <v/>
      </c>
      <c r="C188" s="41"/>
      <c r="D188" s="41"/>
      <c r="E188" s="9"/>
      <c r="F188" s="25"/>
      <c r="G188" s="42"/>
      <c r="H188" s="42"/>
      <c r="I188" s="42"/>
      <c r="J188" s="42"/>
      <c r="K188" s="28"/>
      <c r="L188" s="25"/>
      <c r="M188" s="25"/>
      <c r="N188" s="4" t="str">
        <f>IF(ISBLANK(OrderData[[#This Row],[Height (mm)]]),"", IF(ISBLANK(OrderData[[#This Row],[Quantity (default 1)]]), 1,OrderData[[#This Row],[Quantity (default 1)]]))</f>
        <v/>
      </c>
      <c r="O188" s="4" t="str">
        <f t="array" aca="true" ref="O1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8" s="4" t="str">
        <f t="array" aca="true" ref="P1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8" s="4" t="str">
        <f t="array" aca="true" ref="Q188">IF(COUNTA(OrderData[[#This Row],[Box Style]],OrderData[[#This Row],[Height (mm)]:[Depth (mm)]])=0,"",_xlfn.XLOOKUP(1, ((MIN(OrderData[[#This Row],[Board H]:[Board W]]) &gt;=BoardSize[Min H]) *(MIN(OrderData[[#This Row],[Board H]:[Board W]]) &lt;BoardSize[Max H])),BoardSize[Size],"?",1))</f>
        <v/>
      </c>
      <c r="R188" s="4" t="str">
        <f t="array" aca="true" ref="R188">IF(COUNTA(OrderData[[#This Row],[Box Style]], OrderData[[#This Row],[Height (mm)]:[Depth (mm)]])=0, "",_xlfn.XLOOKUP(1,  (MAX(OrderData[[#This Row],[Board H]:[Board W]]) &gt;= BoardSize[Min W])  *(MAX(OrderData[[#This Row],[Board H]:[Board W]]) &lt; BoardSize[Max W]),  BoardSize[Size],  "?",1 ))</f>
        <v/>
      </c>
      <c r="S18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8" s="65" t="str">
        <f t="array" aca="true" ref="T18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8" s="39" t="str">
        <f t="array" aca="true" ref="U1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8" s="35" t="str">
        <f t="array" aca="true" ref="V1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8" s="66"/>
    </row>
    <row r="189" spans="2:23" customHeight="1">
      <c r="B189" s="64" t="str">
        <f>IF(COUNTA(OrderData[[#This Row],[Box Style]], OrderData[[#This Row],[Height (mm)]:[Depth (mm)]]) = 0, "", IF(ISNUMBER(B188),  B188+1,  1))</f>
        <v/>
      </c>
      <c r="C189" s="41"/>
      <c r="D189" s="41"/>
      <c r="E189" s="9"/>
      <c r="F189" s="25"/>
      <c r="G189" s="42"/>
      <c r="H189" s="42"/>
      <c r="I189" s="42"/>
      <c r="J189" s="42"/>
      <c r="K189" s="28"/>
      <c r="L189" s="25"/>
      <c r="M189" s="25"/>
      <c r="N189" s="4" t="str">
        <f>IF(ISBLANK(OrderData[[#This Row],[Height (mm)]]),"", IF(ISBLANK(OrderData[[#This Row],[Quantity (default 1)]]), 1,OrderData[[#This Row],[Quantity (default 1)]]))</f>
        <v/>
      </c>
      <c r="O189" s="4" t="str">
        <f t="array" aca="true" ref="O1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89" s="4" t="str">
        <f t="array" aca="true" ref="P1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89" s="4" t="str">
        <f t="array" aca="true" ref="Q189">IF(COUNTA(OrderData[[#This Row],[Box Style]],OrderData[[#This Row],[Height (mm)]:[Depth (mm)]])=0,"",_xlfn.XLOOKUP(1, ((MIN(OrderData[[#This Row],[Board H]:[Board W]]) &gt;=BoardSize[Min H]) *(MIN(OrderData[[#This Row],[Board H]:[Board W]]) &lt;BoardSize[Max H])),BoardSize[Size],"?",1))</f>
        <v/>
      </c>
      <c r="R189" s="4" t="str">
        <f t="array" aca="true" ref="R189">IF(COUNTA(OrderData[[#This Row],[Box Style]], OrderData[[#This Row],[Height (mm)]:[Depth (mm)]])=0, "",_xlfn.XLOOKUP(1,  (MAX(OrderData[[#This Row],[Board H]:[Board W]]) &gt;= BoardSize[Min W])  *(MAX(OrderData[[#This Row],[Board H]:[Board W]]) &lt; BoardSize[Max W]),  BoardSize[Size],  "?",1 ))</f>
        <v/>
      </c>
      <c r="S18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89" s="65" t="str">
        <f t="array" aca="true" ref="T18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89" s="39" t="str">
        <f t="array" aca="true" ref="U1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89" s="35" t="str">
        <f t="array" aca="true" ref="V1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89" s="66"/>
    </row>
    <row r="190" spans="2:23" customHeight="1">
      <c r="B190" s="64" t="str">
        <f>IF(COUNTA(OrderData[[#This Row],[Box Style]], OrderData[[#This Row],[Height (mm)]:[Depth (mm)]]) = 0, "", IF(ISNUMBER(B189),  B189+1,  1))</f>
        <v/>
      </c>
      <c r="C190" s="41"/>
      <c r="D190" s="41"/>
      <c r="E190" s="9"/>
      <c r="F190" s="25"/>
      <c r="G190" s="42"/>
      <c r="H190" s="42"/>
      <c r="I190" s="42"/>
      <c r="J190" s="42"/>
      <c r="K190" s="28"/>
      <c r="L190" s="25"/>
      <c r="M190" s="25"/>
      <c r="N190" s="4" t="str">
        <f>IF(ISBLANK(OrderData[[#This Row],[Height (mm)]]),"", IF(ISBLANK(OrderData[[#This Row],[Quantity (default 1)]]), 1,OrderData[[#This Row],[Quantity (default 1)]]))</f>
        <v/>
      </c>
      <c r="O190" s="4" t="str">
        <f t="array" aca="true" ref="O1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0" s="4" t="str">
        <f t="array" aca="true" ref="P1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0" s="4" t="str">
        <f t="array" aca="true" ref="Q190">IF(COUNTA(OrderData[[#This Row],[Box Style]],OrderData[[#This Row],[Height (mm)]:[Depth (mm)]])=0,"",_xlfn.XLOOKUP(1, ((MIN(OrderData[[#This Row],[Board H]:[Board W]]) &gt;=BoardSize[Min H]) *(MIN(OrderData[[#This Row],[Board H]:[Board W]]) &lt;BoardSize[Max H])),BoardSize[Size],"?",1))</f>
        <v/>
      </c>
      <c r="R190" s="4" t="str">
        <f t="array" aca="true" ref="R190">IF(COUNTA(OrderData[[#This Row],[Box Style]], OrderData[[#This Row],[Height (mm)]:[Depth (mm)]])=0, "",_xlfn.XLOOKUP(1,  (MAX(OrderData[[#This Row],[Board H]:[Board W]]) &gt;= BoardSize[Min W])  *(MAX(OrderData[[#This Row],[Board H]:[Board W]]) &lt; BoardSize[Max W]),  BoardSize[Size],  "?",1 ))</f>
        <v/>
      </c>
      <c r="S19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0" s="65" t="str">
        <f t="array" aca="true" ref="T19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0" s="39" t="str">
        <f t="array" aca="true" ref="U1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0" s="35" t="str">
        <f t="array" aca="true" ref="V1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0" s="66"/>
    </row>
    <row r="191" spans="2:23" customHeight="1">
      <c r="B191" s="64" t="str">
        <f>IF(COUNTA(OrderData[[#This Row],[Box Style]], OrderData[[#This Row],[Height (mm)]:[Depth (mm)]]) = 0, "", IF(ISNUMBER(B190),  B190+1,  1))</f>
        <v/>
      </c>
      <c r="C191" s="41"/>
      <c r="D191" s="41"/>
      <c r="E191" s="9"/>
      <c r="F191" s="25"/>
      <c r="G191" s="42"/>
      <c r="H191" s="42"/>
      <c r="I191" s="42"/>
      <c r="J191" s="42"/>
      <c r="K191" s="28"/>
      <c r="L191" s="25"/>
      <c r="M191" s="25"/>
      <c r="N191" s="4" t="str">
        <f>IF(ISBLANK(OrderData[[#This Row],[Height (mm)]]),"", IF(ISBLANK(OrderData[[#This Row],[Quantity (default 1)]]), 1,OrderData[[#This Row],[Quantity (default 1)]]))</f>
        <v/>
      </c>
      <c r="O191" s="4" t="str">
        <f t="array" aca="true" ref="O1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1" s="4" t="str">
        <f t="array" aca="true" ref="P1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1" s="4" t="str">
        <f t="array" aca="true" ref="Q191">IF(COUNTA(OrderData[[#This Row],[Box Style]],OrderData[[#This Row],[Height (mm)]:[Depth (mm)]])=0,"",_xlfn.XLOOKUP(1, ((MIN(OrderData[[#This Row],[Board H]:[Board W]]) &gt;=BoardSize[Min H]) *(MIN(OrderData[[#This Row],[Board H]:[Board W]]) &lt;BoardSize[Max H])),BoardSize[Size],"?",1))</f>
        <v/>
      </c>
      <c r="R191" s="4" t="str">
        <f t="array" aca="true" ref="R191">IF(COUNTA(OrderData[[#This Row],[Box Style]], OrderData[[#This Row],[Height (mm)]:[Depth (mm)]])=0, "",_xlfn.XLOOKUP(1,  (MAX(OrderData[[#This Row],[Board H]:[Board W]]) &gt;= BoardSize[Min W])  *(MAX(OrderData[[#This Row],[Board H]:[Board W]]) &lt; BoardSize[Max W]),  BoardSize[Size],  "?",1 ))</f>
        <v/>
      </c>
      <c r="S19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1" s="65" t="str">
        <f t="array" aca="true" ref="T19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1" s="39" t="str">
        <f t="array" aca="true" ref="U1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1" s="35" t="str">
        <f t="array" aca="true" ref="V1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1" s="66"/>
    </row>
    <row r="192" spans="2:23" customHeight="1">
      <c r="B192" s="64" t="str">
        <f>IF(COUNTA(OrderData[[#This Row],[Box Style]], OrderData[[#This Row],[Height (mm)]:[Depth (mm)]]) = 0, "", IF(ISNUMBER(B191),  B191+1,  1))</f>
        <v/>
      </c>
      <c r="C192" s="41"/>
      <c r="D192" s="41"/>
      <c r="E192" s="9"/>
      <c r="F192" s="25"/>
      <c r="G192" s="42"/>
      <c r="H192" s="42"/>
      <c r="I192" s="42"/>
      <c r="J192" s="42"/>
      <c r="K192" s="28"/>
      <c r="L192" s="25"/>
      <c r="M192" s="25"/>
      <c r="N192" s="4" t="str">
        <f>IF(ISBLANK(OrderData[[#This Row],[Height (mm)]]),"", IF(ISBLANK(OrderData[[#This Row],[Quantity (default 1)]]), 1,OrderData[[#This Row],[Quantity (default 1)]]))</f>
        <v/>
      </c>
      <c r="O192" s="4" t="str">
        <f t="array" aca="true" ref="O1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2" s="4" t="str">
        <f t="array" aca="true" ref="P1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2" s="4" t="str">
        <f t="array" aca="true" ref="Q192">IF(COUNTA(OrderData[[#This Row],[Box Style]],OrderData[[#This Row],[Height (mm)]:[Depth (mm)]])=0,"",_xlfn.XLOOKUP(1, ((MIN(OrderData[[#This Row],[Board H]:[Board W]]) &gt;=BoardSize[Min H]) *(MIN(OrderData[[#This Row],[Board H]:[Board W]]) &lt;BoardSize[Max H])),BoardSize[Size],"?",1))</f>
        <v/>
      </c>
      <c r="R192" s="4" t="str">
        <f t="array" aca="true" ref="R192">IF(COUNTA(OrderData[[#This Row],[Box Style]], OrderData[[#This Row],[Height (mm)]:[Depth (mm)]])=0, "",_xlfn.XLOOKUP(1,  (MAX(OrderData[[#This Row],[Board H]:[Board W]]) &gt;= BoardSize[Min W])  *(MAX(OrderData[[#This Row],[Board H]:[Board W]]) &lt; BoardSize[Max W]),  BoardSize[Size],  "?",1 ))</f>
        <v/>
      </c>
      <c r="S19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2" s="65" t="str">
        <f t="array" aca="true" ref="T19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2" s="39" t="str">
        <f t="array" aca="true" ref="U1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2" s="35" t="str">
        <f t="array" aca="true" ref="V1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2" s="66"/>
    </row>
    <row r="193" spans="2:23" customHeight="1">
      <c r="B193" s="64" t="str">
        <f>IF(COUNTA(OrderData[[#This Row],[Box Style]], OrderData[[#This Row],[Height (mm)]:[Depth (mm)]]) = 0, "", IF(ISNUMBER(B192),  B192+1,  1))</f>
        <v/>
      </c>
      <c r="C193" s="41"/>
      <c r="D193" s="41"/>
      <c r="E193" s="9"/>
      <c r="F193" s="25"/>
      <c r="G193" s="42"/>
      <c r="H193" s="42"/>
      <c r="I193" s="42"/>
      <c r="J193" s="42"/>
      <c r="K193" s="28"/>
      <c r="L193" s="25"/>
      <c r="M193" s="25"/>
      <c r="N193" s="4" t="str">
        <f>IF(ISBLANK(OrderData[[#This Row],[Height (mm)]]),"", IF(ISBLANK(OrderData[[#This Row],[Quantity (default 1)]]), 1,OrderData[[#This Row],[Quantity (default 1)]]))</f>
        <v/>
      </c>
      <c r="O193" s="4" t="str">
        <f t="array" aca="true" ref="O1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3" s="4" t="str">
        <f t="array" aca="true" ref="P1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3" s="4" t="str">
        <f t="array" aca="true" ref="Q193">IF(COUNTA(OrderData[[#This Row],[Box Style]],OrderData[[#This Row],[Height (mm)]:[Depth (mm)]])=0,"",_xlfn.XLOOKUP(1, ((MIN(OrderData[[#This Row],[Board H]:[Board W]]) &gt;=BoardSize[Min H]) *(MIN(OrderData[[#This Row],[Board H]:[Board W]]) &lt;BoardSize[Max H])),BoardSize[Size],"?",1))</f>
        <v/>
      </c>
      <c r="R193" s="4" t="str">
        <f t="array" aca="true" ref="R193">IF(COUNTA(OrderData[[#This Row],[Box Style]], OrderData[[#This Row],[Height (mm)]:[Depth (mm)]])=0, "",_xlfn.XLOOKUP(1,  (MAX(OrderData[[#This Row],[Board H]:[Board W]]) &gt;= BoardSize[Min W])  *(MAX(OrderData[[#This Row],[Board H]:[Board W]]) &lt; BoardSize[Max W]),  BoardSize[Size],  "?",1 ))</f>
        <v/>
      </c>
      <c r="S19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3" s="65" t="str">
        <f t="array" aca="true" ref="T19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3" s="39" t="str">
        <f t="array" aca="true" ref="U1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3" s="35" t="str">
        <f t="array" aca="true" ref="V1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3" s="66"/>
    </row>
    <row r="194" spans="2:23" customHeight="1">
      <c r="B194" s="64" t="str">
        <f>IF(COUNTA(OrderData[[#This Row],[Box Style]], OrderData[[#This Row],[Height (mm)]:[Depth (mm)]]) = 0, "", IF(ISNUMBER(B193),  B193+1,  1))</f>
        <v/>
      </c>
      <c r="C194" s="41"/>
      <c r="D194" s="41"/>
      <c r="E194" s="9"/>
      <c r="F194" s="25"/>
      <c r="G194" s="42"/>
      <c r="H194" s="42"/>
      <c r="I194" s="42"/>
      <c r="J194" s="42"/>
      <c r="K194" s="28"/>
      <c r="L194" s="25"/>
      <c r="M194" s="25"/>
      <c r="N194" s="4" t="str">
        <f>IF(ISBLANK(OrderData[[#This Row],[Height (mm)]]),"", IF(ISBLANK(OrderData[[#This Row],[Quantity (default 1)]]), 1,OrderData[[#This Row],[Quantity (default 1)]]))</f>
        <v/>
      </c>
      <c r="O194" s="4" t="str">
        <f t="array" aca="true" ref="O1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4" s="4" t="str">
        <f t="array" aca="true" ref="P1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4" s="4" t="str">
        <f t="array" aca="true" ref="Q194">IF(COUNTA(OrderData[[#This Row],[Box Style]],OrderData[[#This Row],[Height (mm)]:[Depth (mm)]])=0,"",_xlfn.XLOOKUP(1, ((MIN(OrderData[[#This Row],[Board H]:[Board W]]) &gt;=BoardSize[Min H]) *(MIN(OrderData[[#This Row],[Board H]:[Board W]]) &lt;BoardSize[Max H])),BoardSize[Size],"?",1))</f>
        <v/>
      </c>
      <c r="R194" s="4" t="str">
        <f t="array" aca="true" ref="R194">IF(COUNTA(OrderData[[#This Row],[Box Style]], OrderData[[#This Row],[Height (mm)]:[Depth (mm)]])=0, "",_xlfn.XLOOKUP(1,  (MAX(OrderData[[#This Row],[Board H]:[Board W]]) &gt;= BoardSize[Min W])  *(MAX(OrderData[[#This Row],[Board H]:[Board W]]) &lt; BoardSize[Max W]),  BoardSize[Size],  "?",1 ))</f>
        <v/>
      </c>
      <c r="S19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4" s="65" t="str">
        <f t="array" aca="true" ref="T19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4" s="39" t="str">
        <f t="array" aca="true" ref="U1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4" s="35" t="str">
        <f t="array" aca="true" ref="V1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4" s="66"/>
    </row>
    <row r="195" spans="2:23" customHeight="1">
      <c r="B195" s="64" t="str">
        <f>IF(COUNTA(OrderData[[#This Row],[Box Style]], OrderData[[#This Row],[Height (mm)]:[Depth (mm)]]) = 0, "", IF(ISNUMBER(B194),  B194+1,  1))</f>
        <v/>
      </c>
      <c r="C195" s="41"/>
      <c r="D195" s="41"/>
      <c r="E195" s="9"/>
      <c r="F195" s="25"/>
      <c r="G195" s="42"/>
      <c r="H195" s="42"/>
      <c r="I195" s="42"/>
      <c r="J195" s="42"/>
      <c r="K195" s="28"/>
      <c r="L195" s="25"/>
      <c r="M195" s="25"/>
      <c r="N195" s="4" t="str">
        <f>IF(ISBLANK(OrderData[[#This Row],[Height (mm)]]),"", IF(ISBLANK(OrderData[[#This Row],[Quantity (default 1)]]), 1,OrderData[[#This Row],[Quantity (default 1)]]))</f>
        <v/>
      </c>
      <c r="O195" s="4" t="str">
        <f t="array" aca="true" ref="O1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5" s="4" t="str">
        <f t="array" aca="true" ref="P1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5" s="4" t="str">
        <f t="array" aca="true" ref="Q195">IF(COUNTA(OrderData[[#This Row],[Box Style]],OrderData[[#This Row],[Height (mm)]:[Depth (mm)]])=0,"",_xlfn.XLOOKUP(1, ((MIN(OrderData[[#This Row],[Board H]:[Board W]]) &gt;=BoardSize[Min H]) *(MIN(OrderData[[#This Row],[Board H]:[Board W]]) &lt;BoardSize[Max H])),BoardSize[Size],"?",1))</f>
        <v/>
      </c>
      <c r="R195" s="4" t="str">
        <f t="array" aca="true" ref="R195">IF(COUNTA(OrderData[[#This Row],[Box Style]], OrderData[[#This Row],[Height (mm)]:[Depth (mm)]])=0, "",_xlfn.XLOOKUP(1,  (MAX(OrderData[[#This Row],[Board H]:[Board W]]) &gt;= BoardSize[Min W])  *(MAX(OrderData[[#This Row],[Board H]:[Board W]]) &lt; BoardSize[Max W]),  BoardSize[Size],  "?",1 ))</f>
        <v/>
      </c>
      <c r="S19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5" s="65" t="str">
        <f t="array" aca="true" ref="T19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5" s="39" t="str">
        <f t="array" aca="true" ref="U1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5" s="35" t="str">
        <f t="array" aca="true" ref="V1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5" s="66"/>
    </row>
    <row r="196" spans="2:23" customHeight="1">
      <c r="B196" s="64" t="str">
        <f>IF(COUNTA(OrderData[[#This Row],[Box Style]], OrderData[[#This Row],[Height (mm)]:[Depth (mm)]]) = 0, "", IF(ISNUMBER(B195),  B195+1,  1))</f>
        <v/>
      </c>
      <c r="C196" s="41"/>
      <c r="D196" s="41"/>
      <c r="E196" s="9"/>
      <c r="F196" s="25"/>
      <c r="G196" s="42"/>
      <c r="H196" s="42"/>
      <c r="I196" s="42"/>
      <c r="J196" s="42"/>
      <c r="K196" s="28"/>
      <c r="L196" s="25"/>
      <c r="M196" s="25"/>
      <c r="N196" s="4" t="str">
        <f>IF(ISBLANK(OrderData[[#This Row],[Height (mm)]]),"", IF(ISBLANK(OrderData[[#This Row],[Quantity (default 1)]]), 1,OrderData[[#This Row],[Quantity (default 1)]]))</f>
        <v/>
      </c>
      <c r="O196" s="4" t="str">
        <f t="array" aca="true" ref="O1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6" s="4" t="str">
        <f t="array" aca="true" ref="P1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6" s="4" t="str">
        <f t="array" aca="true" ref="Q196">IF(COUNTA(OrderData[[#This Row],[Box Style]],OrderData[[#This Row],[Height (mm)]:[Depth (mm)]])=0,"",_xlfn.XLOOKUP(1, ((MIN(OrderData[[#This Row],[Board H]:[Board W]]) &gt;=BoardSize[Min H]) *(MIN(OrderData[[#This Row],[Board H]:[Board W]]) &lt;BoardSize[Max H])),BoardSize[Size],"?",1))</f>
        <v/>
      </c>
      <c r="R196" s="4" t="str">
        <f t="array" aca="true" ref="R196">IF(COUNTA(OrderData[[#This Row],[Box Style]], OrderData[[#This Row],[Height (mm)]:[Depth (mm)]])=0, "",_xlfn.XLOOKUP(1,  (MAX(OrderData[[#This Row],[Board H]:[Board W]]) &gt;= BoardSize[Min W])  *(MAX(OrderData[[#This Row],[Board H]:[Board W]]) &lt; BoardSize[Max W]),  BoardSize[Size],  "?",1 ))</f>
        <v/>
      </c>
      <c r="S19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6" s="65" t="str">
        <f t="array" aca="true" ref="T19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6" s="39" t="str">
        <f t="array" aca="true" ref="U1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6" s="35" t="str">
        <f t="array" aca="true" ref="V1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6" s="66"/>
    </row>
    <row r="197" spans="2:23" customHeight="1">
      <c r="B197" s="64" t="str">
        <f>IF(COUNTA(OrderData[[#This Row],[Box Style]], OrderData[[#This Row],[Height (mm)]:[Depth (mm)]]) = 0, "", IF(ISNUMBER(B196),  B196+1,  1))</f>
        <v/>
      </c>
      <c r="C197" s="41"/>
      <c r="D197" s="41"/>
      <c r="E197" s="9"/>
      <c r="F197" s="25"/>
      <c r="G197" s="42"/>
      <c r="H197" s="42"/>
      <c r="I197" s="42"/>
      <c r="J197" s="42"/>
      <c r="K197" s="28"/>
      <c r="L197" s="25"/>
      <c r="M197" s="25"/>
      <c r="N197" s="4" t="str">
        <f>IF(ISBLANK(OrderData[[#This Row],[Height (mm)]]),"", IF(ISBLANK(OrderData[[#This Row],[Quantity (default 1)]]), 1,OrderData[[#This Row],[Quantity (default 1)]]))</f>
        <v/>
      </c>
      <c r="O197" s="4" t="str">
        <f t="array" aca="true" ref="O1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7" s="4" t="str">
        <f t="array" aca="true" ref="P1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7" s="4" t="str">
        <f t="array" aca="true" ref="Q197">IF(COUNTA(OrderData[[#This Row],[Box Style]],OrderData[[#This Row],[Height (mm)]:[Depth (mm)]])=0,"",_xlfn.XLOOKUP(1, ((MIN(OrderData[[#This Row],[Board H]:[Board W]]) &gt;=BoardSize[Min H]) *(MIN(OrderData[[#This Row],[Board H]:[Board W]]) &lt;BoardSize[Max H])),BoardSize[Size],"?",1))</f>
        <v/>
      </c>
      <c r="R197" s="4" t="str">
        <f t="array" aca="true" ref="R197">IF(COUNTA(OrderData[[#This Row],[Box Style]], OrderData[[#This Row],[Height (mm)]:[Depth (mm)]])=0, "",_xlfn.XLOOKUP(1,  (MAX(OrderData[[#This Row],[Board H]:[Board W]]) &gt;= BoardSize[Min W])  *(MAX(OrderData[[#This Row],[Board H]:[Board W]]) &lt; BoardSize[Max W]),  BoardSize[Size],  "?",1 ))</f>
        <v/>
      </c>
      <c r="S19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7" s="65" t="str">
        <f t="array" aca="true" ref="T19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7" s="39" t="str">
        <f t="array" aca="true" ref="U1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7" s="35" t="str">
        <f t="array" aca="true" ref="V1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7" s="66"/>
    </row>
    <row r="198" spans="2:23" customHeight="1">
      <c r="B198" s="64" t="str">
        <f>IF(COUNTA(OrderData[[#This Row],[Box Style]], OrderData[[#This Row],[Height (mm)]:[Depth (mm)]]) = 0, "", IF(ISNUMBER(B197),  B197+1,  1))</f>
        <v/>
      </c>
      <c r="C198" s="41"/>
      <c r="D198" s="41"/>
      <c r="E198" s="9"/>
      <c r="F198" s="25"/>
      <c r="G198" s="42"/>
      <c r="H198" s="42"/>
      <c r="I198" s="42"/>
      <c r="J198" s="42"/>
      <c r="K198" s="28"/>
      <c r="L198" s="25"/>
      <c r="M198" s="25"/>
      <c r="N198" s="4" t="str">
        <f>IF(ISBLANK(OrderData[[#This Row],[Height (mm)]]),"", IF(ISBLANK(OrderData[[#This Row],[Quantity (default 1)]]), 1,OrderData[[#This Row],[Quantity (default 1)]]))</f>
        <v/>
      </c>
      <c r="O198" s="4" t="str">
        <f t="array" aca="true" ref="O1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8" s="4" t="str">
        <f t="array" aca="true" ref="P1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8" s="4" t="str">
        <f t="array" aca="true" ref="Q198">IF(COUNTA(OrderData[[#This Row],[Box Style]],OrderData[[#This Row],[Height (mm)]:[Depth (mm)]])=0,"",_xlfn.XLOOKUP(1, ((MIN(OrderData[[#This Row],[Board H]:[Board W]]) &gt;=BoardSize[Min H]) *(MIN(OrderData[[#This Row],[Board H]:[Board W]]) &lt;BoardSize[Max H])),BoardSize[Size],"?",1))</f>
        <v/>
      </c>
      <c r="R198" s="4" t="str">
        <f t="array" aca="true" ref="R198">IF(COUNTA(OrderData[[#This Row],[Box Style]], OrderData[[#This Row],[Height (mm)]:[Depth (mm)]])=0, "",_xlfn.XLOOKUP(1,  (MAX(OrderData[[#This Row],[Board H]:[Board W]]) &gt;= BoardSize[Min W])  *(MAX(OrderData[[#This Row],[Board H]:[Board W]]) &lt; BoardSize[Max W]),  BoardSize[Size],  "?",1 ))</f>
        <v/>
      </c>
      <c r="S19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8" s="65" t="str">
        <f t="array" aca="true" ref="T19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8" s="39" t="str">
        <f t="array" aca="true" ref="U1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8" s="35" t="str">
        <f t="array" aca="true" ref="V1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8" s="66"/>
    </row>
    <row r="199" spans="2:23" customHeight="1">
      <c r="B199" s="64" t="str">
        <f>IF(COUNTA(OrderData[[#This Row],[Box Style]], OrderData[[#This Row],[Height (mm)]:[Depth (mm)]]) = 0, "", IF(ISNUMBER(B198),  B198+1,  1))</f>
        <v/>
      </c>
      <c r="C199" s="41"/>
      <c r="D199" s="41"/>
      <c r="E199" s="9"/>
      <c r="F199" s="25"/>
      <c r="G199" s="42"/>
      <c r="H199" s="42"/>
      <c r="I199" s="42"/>
      <c r="J199" s="42"/>
      <c r="K199" s="28"/>
      <c r="L199" s="25"/>
      <c r="M199" s="25"/>
      <c r="N199" s="4" t="str">
        <f>IF(ISBLANK(OrderData[[#This Row],[Height (mm)]]),"", IF(ISBLANK(OrderData[[#This Row],[Quantity (default 1)]]), 1,OrderData[[#This Row],[Quantity (default 1)]]))</f>
        <v/>
      </c>
      <c r="O199" s="4" t="str">
        <f t="array" aca="true" ref="O1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199" s="4" t="str">
        <f t="array" aca="true" ref="P1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199" s="4" t="str">
        <f t="array" aca="true" ref="Q199">IF(COUNTA(OrderData[[#This Row],[Box Style]],OrderData[[#This Row],[Height (mm)]:[Depth (mm)]])=0,"",_xlfn.XLOOKUP(1, ((MIN(OrderData[[#This Row],[Board H]:[Board W]]) &gt;=BoardSize[Min H]) *(MIN(OrderData[[#This Row],[Board H]:[Board W]]) &lt;BoardSize[Max H])),BoardSize[Size],"?",1))</f>
        <v/>
      </c>
      <c r="R199" s="4" t="str">
        <f t="array" aca="true" ref="R199">IF(COUNTA(OrderData[[#This Row],[Box Style]], OrderData[[#This Row],[Height (mm)]:[Depth (mm)]])=0, "",_xlfn.XLOOKUP(1,  (MAX(OrderData[[#This Row],[Board H]:[Board W]]) &gt;= BoardSize[Min W])  *(MAX(OrderData[[#This Row],[Board H]:[Board W]]) &lt; BoardSize[Max W]),  BoardSize[Size],  "?",1 ))</f>
        <v/>
      </c>
      <c r="S19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199" s="65" t="str">
        <f t="array" aca="true" ref="T19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199" s="39" t="str">
        <f t="array" aca="true" ref="U1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199" s="35" t="str">
        <f t="array" aca="true" ref="V1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199" s="66"/>
    </row>
    <row r="200" spans="2:23" customHeight="1">
      <c r="B200" s="64" t="str">
        <f>IF(COUNTA(OrderData[[#This Row],[Box Style]], OrderData[[#This Row],[Height (mm)]:[Depth (mm)]]) = 0, "", IF(ISNUMBER(B199),  B199+1,  1))</f>
        <v/>
      </c>
      <c r="C200" s="41"/>
      <c r="D200" s="41"/>
      <c r="E200" s="9"/>
      <c r="F200" s="25"/>
      <c r="G200" s="42"/>
      <c r="H200" s="42"/>
      <c r="I200" s="42"/>
      <c r="J200" s="42"/>
      <c r="K200" s="28"/>
      <c r="L200" s="25"/>
      <c r="M200" s="25"/>
      <c r="N200" s="4" t="str">
        <f>IF(ISBLANK(OrderData[[#This Row],[Height (mm)]]),"", IF(ISBLANK(OrderData[[#This Row],[Quantity (default 1)]]), 1,OrderData[[#This Row],[Quantity (default 1)]]))</f>
        <v/>
      </c>
      <c r="O200" s="4" t="str">
        <f t="array" aca="true" ref="O2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0" s="4" t="str">
        <f t="array" aca="true" ref="P2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0" s="4" t="str">
        <f t="array" aca="true" ref="Q200">IF(COUNTA(OrderData[[#This Row],[Box Style]],OrderData[[#This Row],[Height (mm)]:[Depth (mm)]])=0,"",_xlfn.XLOOKUP(1, ((MIN(OrderData[[#This Row],[Board H]:[Board W]]) &gt;=BoardSize[Min H]) *(MIN(OrderData[[#This Row],[Board H]:[Board W]]) &lt;BoardSize[Max H])),BoardSize[Size],"?",1))</f>
        <v/>
      </c>
      <c r="R200" s="4" t="str">
        <f t="array" aca="true" ref="R200">IF(COUNTA(OrderData[[#This Row],[Box Style]], OrderData[[#This Row],[Height (mm)]:[Depth (mm)]])=0, "",_xlfn.XLOOKUP(1,  (MAX(OrderData[[#This Row],[Board H]:[Board W]]) &gt;= BoardSize[Min W])  *(MAX(OrderData[[#This Row],[Board H]:[Board W]]) &lt; BoardSize[Max W]),  BoardSize[Size],  "?",1 ))</f>
        <v/>
      </c>
      <c r="S20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0" s="65" t="str">
        <f t="array" aca="true" ref="T20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0" s="39" t="str">
        <f t="array" aca="true" ref="U2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0" s="35" t="str">
        <f t="array" aca="true" ref="V2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0" s="66"/>
    </row>
    <row r="201" spans="2:23" customHeight="1">
      <c r="B201" s="64" t="str">
        <f>IF(COUNTA(OrderData[[#This Row],[Box Style]], OrderData[[#This Row],[Height (mm)]:[Depth (mm)]]) = 0, "", IF(ISNUMBER(B200),  B200+1,  1))</f>
        <v/>
      </c>
      <c r="C201" s="41"/>
      <c r="D201" s="41"/>
      <c r="E201" s="9"/>
      <c r="F201" s="25"/>
      <c r="G201" s="42"/>
      <c r="H201" s="42"/>
      <c r="I201" s="42"/>
      <c r="J201" s="42"/>
      <c r="K201" s="28"/>
      <c r="L201" s="25"/>
      <c r="M201" s="25"/>
      <c r="N201" s="4" t="str">
        <f>IF(ISBLANK(OrderData[[#This Row],[Height (mm)]]),"", IF(ISBLANK(OrderData[[#This Row],[Quantity (default 1)]]), 1,OrderData[[#This Row],[Quantity (default 1)]]))</f>
        <v/>
      </c>
      <c r="O201" s="4" t="str">
        <f t="array" aca="true" ref="O20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1" s="4" t="str">
        <f t="array" aca="true" ref="P20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1" s="4" t="str">
        <f t="array" aca="true" ref="Q201">IF(COUNTA(OrderData[[#This Row],[Box Style]],OrderData[[#This Row],[Height (mm)]:[Depth (mm)]])=0,"",_xlfn.XLOOKUP(1, ((MIN(OrderData[[#This Row],[Board H]:[Board W]]) &gt;=BoardSize[Min H]) *(MIN(OrderData[[#This Row],[Board H]:[Board W]]) &lt;BoardSize[Max H])),BoardSize[Size],"?",1))</f>
        <v/>
      </c>
      <c r="R201" s="4" t="str">
        <f t="array" aca="true" ref="R201">IF(COUNTA(OrderData[[#This Row],[Box Style]], OrderData[[#This Row],[Height (mm)]:[Depth (mm)]])=0, "",_xlfn.XLOOKUP(1,  (MAX(OrderData[[#This Row],[Board H]:[Board W]]) &gt;= BoardSize[Min W])  *(MAX(OrderData[[#This Row],[Board H]:[Board W]]) &lt; BoardSize[Max W]),  BoardSize[Size],  "?",1 ))</f>
        <v/>
      </c>
      <c r="S20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1" s="65" t="str">
        <f t="array" aca="true" ref="T20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1" s="39" t="str">
        <f t="array" aca="true" ref="U20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1" s="35" t="str">
        <f t="array" aca="true" ref="V20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1" s="66"/>
    </row>
    <row r="202" spans="2:23" customHeight="1">
      <c r="B202" s="64" t="str">
        <f>IF(COUNTA(OrderData[[#This Row],[Box Style]], OrderData[[#This Row],[Height (mm)]:[Depth (mm)]]) = 0, "", IF(ISNUMBER(B201),  B201+1,  1))</f>
        <v/>
      </c>
      <c r="C202" s="41"/>
      <c r="D202" s="41"/>
      <c r="E202" s="9"/>
      <c r="F202" s="25"/>
      <c r="G202" s="42"/>
      <c r="H202" s="42"/>
      <c r="I202" s="42"/>
      <c r="J202" s="42"/>
      <c r="K202" s="28"/>
      <c r="L202" s="25"/>
      <c r="M202" s="25"/>
      <c r="N202" s="4" t="str">
        <f>IF(ISBLANK(OrderData[[#This Row],[Height (mm)]]),"", IF(ISBLANK(OrderData[[#This Row],[Quantity (default 1)]]), 1,OrderData[[#This Row],[Quantity (default 1)]]))</f>
        <v/>
      </c>
      <c r="O202" s="4" t="str">
        <f t="array" aca="true" ref="O20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2" s="4" t="str">
        <f t="array" aca="true" ref="P20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2" s="4" t="str">
        <f t="array" aca="true" ref="Q202">IF(COUNTA(OrderData[[#This Row],[Box Style]],OrderData[[#This Row],[Height (mm)]:[Depth (mm)]])=0,"",_xlfn.XLOOKUP(1, ((MIN(OrderData[[#This Row],[Board H]:[Board W]]) &gt;=BoardSize[Min H]) *(MIN(OrderData[[#This Row],[Board H]:[Board W]]) &lt;BoardSize[Max H])),BoardSize[Size],"?",1))</f>
        <v/>
      </c>
      <c r="R202" s="4" t="str">
        <f t="array" aca="true" ref="R202">IF(COUNTA(OrderData[[#This Row],[Box Style]], OrderData[[#This Row],[Height (mm)]:[Depth (mm)]])=0, "",_xlfn.XLOOKUP(1,  (MAX(OrderData[[#This Row],[Board H]:[Board W]]) &gt;= BoardSize[Min W])  *(MAX(OrderData[[#This Row],[Board H]:[Board W]]) &lt; BoardSize[Max W]),  BoardSize[Size],  "?",1 ))</f>
        <v/>
      </c>
      <c r="S20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2" s="65" t="str">
        <f t="array" aca="true" ref="T20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2" s="39" t="str">
        <f t="array" aca="true" ref="U20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2" s="35" t="str">
        <f t="array" aca="true" ref="V20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2" s="66"/>
    </row>
    <row r="203" spans="2:23" customHeight="1">
      <c r="B203" s="64" t="str">
        <f>IF(COUNTA(OrderData[[#This Row],[Box Style]], OrderData[[#This Row],[Height (mm)]:[Depth (mm)]]) = 0, "", IF(ISNUMBER(B202),  B202+1,  1))</f>
        <v/>
      </c>
      <c r="C203" s="41"/>
      <c r="D203" s="41"/>
      <c r="E203" s="9"/>
      <c r="F203" s="25"/>
      <c r="G203" s="42"/>
      <c r="H203" s="42"/>
      <c r="I203" s="42"/>
      <c r="J203" s="42"/>
      <c r="K203" s="28"/>
      <c r="L203" s="25"/>
      <c r="M203" s="25"/>
      <c r="N203" s="4" t="str">
        <f>IF(ISBLANK(OrderData[[#This Row],[Height (mm)]]),"", IF(ISBLANK(OrderData[[#This Row],[Quantity (default 1)]]), 1,OrderData[[#This Row],[Quantity (default 1)]]))</f>
        <v/>
      </c>
      <c r="O203" s="4" t="str">
        <f t="array" aca="true" ref="O20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3" s="4" t="str">
        <f t="array" aca="true" ref="P20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3" s="4" t="str">
        <f t="array" aca="true" ref="Q203">IF(COUNTA(OrderData[[#This Row],[Box Style]],OrderData[[#This Row],[Height (mm)]:[Depth (mm)]])=0,"",_xlfn.XLOOKUP(1, ((MIN(OrderData[[#This Row],[Board H]:[Board W]]) &gt;=BoardSize[Min H]) *(MIN(OrderData[[#This Row],[Board H]:[Board W]]) &lt;BoardSize[Max H])),BoardSize[Size],"?",1))</f>
        <v/>
      </c>
      <c r="R203" s="4" t="str">
        <f t="array" aca="true" ref="R203">IF(COUNTA(OrderData[[#This Row],[Box Style]], OrderData[[#This Row],[Height (mm)]:[Depth (mm)]])=0, "",_xlfn.XLOOKUP(1,  (MAX(OrderData[[#This Row],[Board H]:[Board W]]) &gt;= BoardSize[Min W])  *(MAX(OrderData[[#This Row],[Board H]:[Board W]]) &lt; BoardSize[Max W]),  BoardSize[Size],  "?",1 ))</f>
        <v/>
      </c>
      <c r="S20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3" s="65" t="str">
        <f t="array" aca="true" ref="T20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3" s="39" t="str">
        <f t="array" aca="true" ref="U20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3" s="35" t="str">
        <f t="array" aca="true" ref="V20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3" s="66"/>
    </row>
    <row r="204" spans="2:23" customHeight="1">
      <c r="B204" s="64" t="str">
        <f>IF(COUNTA(OrderData[[#This Row],[Box Style]], OrderData[[#This Row],[Height (mm)]:[Depth (mm)]]) = 0, "", IF(ISNUMBER(B203),  B203+1,  1))</f>
        <v/>
      </c>
      <c r="C204" s="41"/>
      <c r="D204" s="41"/>
      <c r="E204" s="9"/>
      <c r="F204" s="25"/>
      <c r="G204" s="42"/>
      <c r="H204" s="42"/>
      <c r="I204" s="42"/>
      <c r="J204" s="42"/>
      <c r="K204" s="28"/>
      <c r="L204" s="25"/>
      <c r="M204" s="25"/>
      <c r="N204" s="4" t="str">
        <f>IF(ISBLANK(OrderData[[#This Row],[Height (mm)]]),"", IF(ISBLANK(OrderData[[#This Row],[Quantity (default 1)]]), 1,OrderData[[#This Row],[Quantity (default 1)]]))</f>
        <v/>
      </c>
      <c r="O204" s="4" t="str">
        <f t="array" aca="true" ref="O20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4" s="4" t="str">
        <f t="array" aca="true" ref="P20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4" s="4" t="str">
        <f t="array" aca="true" ref="Q204">IF(COUNTA(OrderData[[#This Row],[Box Style]],OrderData[[#This Row],[Height (mm)]:[Depth (mm)]])=0,"",_xlfn.XLOOKUP(1, ((MIN(OrderData[[#This Row],[Board H]:[Board W]]) &gt;=BoardSize[Min H]) *(MIN(OrderData[[#This Row],[Board H]:[Board W]]) &lt;BoardSize[Max H])),BoardSize[Size],"?",1))</f>
        <v/>
      </c>
      <c r="R204" s="4" t="str">
        <f t="array" aca="true" ref="R204">IF(COUNTA(OrderData[[#This Row],[Box Style]], OrderData[[#This Row],[Height (mm)]:[Depth (mm)]])=0, "",_xlfn.XLOOKUP(1,  (MAX(OrderData[[#This Row],[Board H]:[Board W]]) &gt;= BoardSize[Min W])  *(MAX(OrderData[[#This Row],[Board H]:[Board W]]) &lt; BoardSize[Max W]),  BoardSize[Size],  "?",1 ))</f>
        <v/>
      </c>
      <c r="S20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4" s="65" t="str">
        <f t="array" aca="true" ref="T20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4" s="39" t="str">
        <f t="array" aca="true" ref="U20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4" s="35" t="str">
        <f t="array" aca="true" ref="V20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4" s="66"/>
    </row>
    <row r="205" spans="2:23" customHeight="1">
      <c r="B205" s="64" t="str">
        <f>IF(COUNTA(OrderData[[#This Row],[Box Style]], OrderData[[#This Row],[Height (mm)]:[Depth (mm)]]) = 0, "", IF(ISNUMBER(B204),  B204+1,  1))</f>
        <v/>
      </c>
      <c r="C205" s="41"/>
      <c r="D205" s="41"/>
      <c r="E205" s="9"/>
      <c r="F205" s="25"/>
      <c r="G205" s="42"/>
      <c r="H205" s="42"/>
      <c r="I205" s="42"/>
      <c r="J205" s="42"/>
      <c r="K205" s="28"/>
      <c r="L205" s="25"/>
      <c r="M205" s="25"/>
      <c r="N205" s="4" t="str">
        <f>IF(ISBLANK(OrderData[[#This Row],[Height (mm)]]),"", IF(ISBLANK(OrderData[[#This Row],[Quantity (default 1)]]), 1,OrderData[[#This Row],[Quantity (default 1)]]))</f>
        <v/>
      </c>
      <c r="O205" s="4" t="str">
        <f t="array" aca="true" ref="O20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5" s="4" t="str">
        <f t="array" aca="true" ref="P20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5" s="4" t="str">
        <f t="array" aca="true" ref="Q205">IF(COUNTA(OrderData[[#This Row],[Box Style]],OrderData[[#This Row],[Height (mm)]:[Depth (mm)]])=0,"",_xlfn.XLOOKUP(1, ((MIN(OrderData[[#This Row],[Board H]:[Board W]]) &gt;=BoardSize[Min H]) *(MIN(OrderData[[#This Row],[Board H]:[Board W]]) &lt;BoardSize[Max H])),BoardSize[Size],"?",1))</f>
        <v/>
      </c>
      <c r="R205" s="4" t="str">
        <f t="array" aca="true" ref="R205">IF(COUNTA(OrderData[[#This Row],[Box Style]], OrderData[[#This Row],[Height (mm)]:[Depth (mm)]])=0, "",_xlfn.XLOOKUP(1,  (MAX(OrderData[[#This Row],[Board H]:[Board W]]) &gt;= BoardSize[Min W])  *(MAX(OrderData[[#This Row],[Board H]:[Board W]]) &lt; BoardSize[Max W]),  BoardSize[Size],  "?",1 ))</f>
        <v/>
      </c>
      <c r="S20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5" s="65" t="str">
        <f t="array" aca="true" ref="T20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5" s="39" t="str">
        <f t="array" aca="true" ref="U20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5" s="35" t="str">
        <f t="array" aca="true" ref="V20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5" s="66"/>
    </row>
    <row r="206" spans="2:23" customHeight="1">
      <c r="B206" s="64" t="str">
        <f>IF(COUNTA(OrderData[[#This Row],[Box Style]], OrderData[[#This Row],[Height (mm)]:[Depth (mm)]]) = 0, "", IF(ISNUMBER(B205),  B205+1,  1))</f>
        <v/>
      </c>
      <c r="C206" s="41"/>
      <c r="D206" s="41"/>
      <c r="E206" s="9"/>
      <c r="F206" s="25"/>
      <c r="G206" s="42"/>
      <c r="H206" s="42"/>
      <c r="I206" s="42"/>
      <c r="J206" s="42"/>
      <c r="K206" s="28"/>
      <c r="L206" s="25"/>
      <c r="M206" s="25"/>
      <c r="N206" s="4" t="str">
        <f>IF(ISBLANK(OrderData[[#This Row],[Height (mm)]]),"", IF(ISBLANK(OrderData[[#This Row],[Quantity (default 1)]]), 1,OrderData[[#This Row],[Quantity (default 1)]]))</f>
        <v/>
      </c>
      <c r="O206" s="4" t="str">
        <f t="array" aca="true" ref="O20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6" s="4" t="str">
        <f t="array" aca="true" ref="P20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6" s="4" t="str">
        <f t="array" aca="true" ref="Q206">IF(COUNTA(OrderData[[#This Row],[Box Style]],OrderData[[#This Row],[Height (mm)]:[Depth (mm)]])=0,"",_xlfn.XLOOKUP(1, ((MIN(OrderData[[#This Row],[Board H]:[Board W]]) &gt;=BoardSize[Min H]) *(MIN(OrderData[[#This Row],[Board H]:[Board W]]) &lt;BoardSize[Max H])),BoardSize[Size],"?",1))</f>
        <v/>
      </c>
      <c r="R206" s="4" t="str">
        <f t="array" aca="true" ref="R206">IF(COUNTA(OrderData[[#This Row],[Box Style]], OrderData[[#This Row],[Height (mm)]:[Depth (mm)]])=0, "",_xlfn.XLOOKUP(1,  (MAX(OrderData[[#This Row],[Board H]:[Board W]]) &gt;= BoardSize[Min W])  *(MAX(OrderData[[#This Row],[Board H]:[Board W]]) &lt; BoardSize[Max W]),  BoardSize[Size],  "?",1 ))</f>
        <v/>
      </c>
      <c r="S20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6" s="65" t="str">
        <f t="array" aca="true" ref="T20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6" s="39" t="str">
        <f t="array" aca="true" ref="U20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6" s="35" t="str">
        <f t="array" aca="true" ref="V20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6" s="66"/>
    </row>
    <row r="207" spans="2:23" customHeight="1">
      <c r="B207" s="64" t="str">
        <f>IF(COUNTA(OrderData[[#This Row],[Box Style]], OrderData[[#This Row],[Height (mm)]:[Depth (mm)]]) = 0, "", IF(ISNUMBER(B206),  B206+1,  1))</f>
        <v/>
      </c>
      <c r="C207" s="41"/>
      <c r="D207" s="41"/>
      <c r="E207" s="9"/>
      <c r="F207" s="25"/>
      <c r="G207" s="42"/>
      <c r="H207" s="42"/>
      <c r="I207" s="42"/>
      <c r="J207" s="42"/>
      <c r="K207" s="28"/>
      <c r="L207" s="25"/>
      <c r="M207" s="25"/>
      <c r="N207" s="4" t="str">
        <f>IF(ISBLANK(OrderData[[#This Row],[Height (mm)]]),"", IF(ISBLANK(OrderData[[#This Row],[Quantity (default 1)]]), 1,OrderData[[#This Row],[Quantity (default 1)]]))</f>
        <v/>
      </c>
      <c r="O207" s="4" t="str">
        <f t="array" aca="true" ref="O20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7" s="4" t="str">
        <f t="array" aca="true" ref="P20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7" s="4" t="str">
        <f t="array" aca="true" ref="Q207">IF(COUNTA(OrderData[[#This Row],[Box Style]],OrderData[[#This Row],[Height (mm)]:[Depth (mm)]])=0,"",_xlfn.XLOOKUP(1, ((MIN(OrderData[[#This Row],[Board H]:[Board W]]) &gt;=BoardSize[Min H]) *(MIN(OrderData[[#This Row],[Board H]:[Board W]]) &lt;BoardSize[Max H])),BoardSize[Size],"?",1))</f>
        <v/>
      </c>
      <c r="R207" s="4" t="str">
        <f t="array" aca="true" ref="R207">IF(COUNTA(OrderData[[#This Row],[Box Style]], OrderData[[#This Row],[Height (mm)]:[Depth (mm)]])=0, "",_xlfn.XLOOKUP(1,  (MAX(OrderData[[#This Row],[Board H]:[Board W]]) &gt;= BoardSize[Min W])  *(MAX(OrderData[[#This Row],[Board H]:[Board W]]) &lt; BoardSize[Max W]),  BoardSize[Size],  "?",1 ))</f>
        <v/>
      </c>
      <c r="S20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7" s="65" t="str">
        <f t="array" aca="true" ref="T20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7" s="39" t="str">
        <f t="array" aca="true" ref="U20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7" s="35" t="str">
        <f t="array" aca="true" ref="V20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7" s="66"/>
    </row>
    <row r="208" spans="2:23" customHeight="1">
      <c r="B208" s="64" t="str">
        <f>IF(COUNTA(OrderData[[#This Row],[Box Style]], OrderData[[#This Row],[Height (mm)]:[Depth (mm)]]) = 0, "", IF(ISNUMBER(B207),  B207+1,  1))</f>
        <v/>
      </c>
      <c r="C208" s="41"/>
      <c r="D208" s="41"/>
      <c r="E208" s="9"/>
      <c r="F208" s="25"/>
      <c r="G208" s="42"/>
      <c r="H208" s="42"/>
      <c r="I208" s="42"/>
      <c r="J208" s="42"/>
      <c r="K208" s="28"/>
      <c r="L208" s="25"/>
      <c r="M208" s="25"/>
      <c r="N208" s="4" t="str">
        <f>IF(ISBLANK(OrderData[[#This Row],[Height (mm)]]),"", IF(ISBLANK(OrderData[[#This Row],[Quantity (default 1)]]), 1,OrderData[[#This Row],[Quantity (default 1)]]))</f>
        <v/>
      </c>
      <c r="O208" s="4" t="str">
        <f t="array" aca="true" ref="O20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8" s="4" t="str">
        <f t="array" aca="true" ref="P20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8" s="4" t="str">
        <f t="array" aca="true" ref="Q208">IF(COUNTA(OrderData[[#This Row],[Box Style]],OrderData[[#This Row],[Height (mm)]:[Depth (mm)]])=0,"",_xlfn.XLOOKUP(1, ((MIN(OrderData[[#This Row],[Board H]:[Board W]]) &gt;=BoardSize[Min H]) *(MIN(OrderData[[#This Row],[Board H]:[Board W]]) &lt;BoardSize[Max H])),BoardSize[Size],"?",1))</f>
        <v/>
      </c>
      <c r="R208" s="4" t="str">
        <f t="array" aca="true" ref="R208">IF(COUNTA(OrderData[[#This Row],[Box Style]], OrderData[[#This Row],[Height (mm)]:[Depth (mm)]])=0, "",_xlfn.XLOOKUP(1,  (MAX(OrderData[[#This Row],[Board H]:[Board W]]) &gt;= BoardSize[Min W])  *(MAX(OrderData[[#This Row],[Board H]:[Board W]]) &lt; BoardSize[Max W]),  BoardSize[Size],  "?",1 ))</f>
        <v/>
      </c>
      <c r="S20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8" s="65" t="str">
        <f t="array" aca="true" ref="T20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8" s="39" t="str">
        <f t="array" aca="true" ref="U20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8" s="35" t="str">
        <f t="array" aca="true" ref="V20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8" s="66"/>
    </row>
    <row r="209" spans="2:23" customHeight="1">
      <c r="B209" s="64" t="str">
        <f>IF(COUNTA(OrderData[[#This Row],[Box Style]], OrderData[[#This Row],[Height (mm)]:[Depth (mm)]]) = 0, "", IF(ISNUMBER(B208),  B208+1,  1))</f>
        <v/>
      </c>
      <c r="C209" s="41"/>
      <c r="D209" s="41"/>
      <c r="E209" s="9"/>
      <c r="F209" s="25"/>
      <c r="G209" s="42"/>
      <c r="H209" s="42"/>
      <c r="I209" s="42"/>
      <c r="J209" s="42"/>
      <c r="K209" s="28"/>
      <c r="L209" s="25"/>
      <c r="M209" s="25"/>
      <c r="N209" s="4" t="str">
        <f>IF(ISBLANK(OrderData[[#This Row],[Height (mm)]]),"", IF(ISBLANK(OrderData[[#This Row],[Quantity (default 1)]]), 1,OrderData[[#This Row],[Quantity (default 1)]]))</f>
        <v/>
      </c>
      <c r="O209" s="4" t="str">
        <f t="array" aca="true" ref="O20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09" s="4" t="str">
        <f t="array" aca="true" ref="P20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09" s="4" t="str">
        <f t="array" aca="true" ref="Q209">IF(COUNTA(OrderData[[#This Row],[Box Style]],OrderData[[#This Row],[Height (mm)]:[Depth (mm)]])=0,"",_xlfn.XLOOKUP(1, ((MIN(OrderData[[#This Row],[Board H]:[Board W]]) &gt;=BoardSize[Min H]) *(MIN(OrderData[[#This Row],[Board H]:[Board W]]) &lt;BoardSize[Max H])),BoardSize[Size],"?",1))</f>
        <v/>
      </c>
      <c r="R209" s="4" t="str">
        <f t="array" aca="true" ref="R209">IF(COUNTA(OrderData[[#This Row],[Box Style]], OrderData[[#This Row],[Height (mm)]:[Depth (mm)]])=0, "",_xlfn.XLOOKUP(1,  (MAX(OrderData[[#This Row],[Board H]:[Board W]]) &gt;= BoardSize[Min W])  *(MAX(OrderData[[#This Row],[Board H]:[Board W]]) &lt; BoardSize[Max W]),  BoardSize[Size],  "?",1 ))</f>
        <v/>
      </c>
      <c r="S20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09" s="65" t="str">
        <f t="array" aca="true" ref="T20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09" s="39" t="str">
        <f t="array" aca="true" ref="U20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09" s="35" t="str">
        <f t="array" aca="true" ref="V20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09" s="66"/>
    </row>
    <row r="210" spans="2:23" customHeight="1">
      <c r="B210" s="64" t="str">
        <f>IF(COUNTA(OrderData[[#This Row],[Box Style]], OrderData[[#This Row],[Height (mm)]:[Depth (mm)]]) = 0, "", IF(ISNUMBER(B209),  B209+1,  1))</f>
        <v/>
      </c>
      <c r="C210" s="41"/>
      <c r="D210" s="41"/>
      <c r="E210" s="9"/>
      <c r="F210" s="25"/>
      <c r="G210" s="42"/>
      <c r="H210" s="42"/>
      <c r="I210" s="42"/>
      <c r="J210" s="42"/>
      <c r="K210" s="28"/>
      <c r="L210" s="25"/>
      <c r="M210" s="25"/>
      <c r="N210" s="4" t="str">
        <f>IF(ISBLANK(OrderData[[#This Row],[Height (mm)]]),"", IF(ISBLANK(OrderData[[#This Row],[Quantity (default 1)]]), 1,OrderData[[#This Row],[Quantity (default 1)]]))</f>
        <v/>
      </c>
      <c r="O210" s="4" t="str">
        <f t="array" aca="true" ref="O2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0" s="4" t="str">
        <f t="array" aca="true" ref="P2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0" s="4" t="str">
        <f t="array" aca="true" ref="Q210">IF(COUNTA(OrderData[[#This Row],[Box Style]],OrderData[[#This Row],[Height (mm)]:[Depth (mm)]])=0,"",_xlfn.XLOOKUP(1, ((MIN(OrderData[[#This Row],[Board H]:[Board W]]) &gt;=BoardSize[Min H]) *(MIN(OrderData[[#This Row],[Board H]:[Board W]]) &lt;BoardSize[Max H])),BoardSize[Size],"?",1))</f>
        <v/>
      </c>
      <c r="R210" s="4" t="str">
        <f t="array" aca="true" ref="R210">IF(COUNTA(OrderData[[#This Row],[Box Style]], OrderData[[#This Row],[Height (mm)]:[Depth (mm)]])=0, "",_xlfn.XLOOKUP(1,  (MAX(OrderData[[#This Row],[Board H]:[Board W]]) &gt;= BoardSize[Min W])  *(MAX(OrderData[[#This Row],[Board H]:[Board W]]) &lt; BoardSize[Max W]),  BoardSize[Size],  "?",1 ))</f>
        <v/>
      </c>
      <c r="S21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0" s="65" t="str">
        <f t="array" aca="true" ref="T21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0" s="39" t="str">
        <f t="array" aca="true" ref="U2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0" s="35" t="str">
        <f t="array" aca="true" ref="V2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0" s="66"/>
    </row>
    <row r="211" spans="2:23" customHeight="1">
      <c r="B211" s="64" t="str">
        <f>IF(COUNTA(OrderData[[#This Row],[Box Style]], OrderData[[#This Row],[Height (mm)]:[Depth (mm)]]) = 0, "", IF(ISNUMBER(B210),  B210+1,  1))</f>
        <v/>
      </c>
      <c r="C211" s="41"/>
      <c r="D211" s="41"/>
      <c r="E211" s="9"/>
      <c r="F211" s="25"/>
      <c r="G211" s="42"/>
      <c r="H211" s="42"/>
      <c r="I211" s="42"/>
      <c r="J211" s="42"/>
      <c r="K211" s="28"/>
      <c r="L211" s="25"/>
      <c r="M211" s="25"/>
      <c r="N211" s="4" t="str">
        <f>IF(ISBLANK(OrderData[[#This Row],[Height (mm)]]),"", IF(ISBLANK(OrderData[[#This Row],[Quantity (default 1)]]), 1,OrderData[[#This Row],[Quantity (default 1)]]))</f>
        <v/>
      </c>
      <c r="O211" s="4" t="str">
        <f t="array" aca="true" ref="O2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1" s="4" t="str">
        <f t="array" aca="true" ref="P2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1" s="4" t="str">
        <f t="array" aca="true" ref="Q211">IF(COUNTA(OrderData[[#This Row],[Box Style]],OrderData[[#This Row],[Height (mm)]:[Depth (mm)]])=0,"",_xlfn.XLOOKUP(1, ((MIN(OrderData[[#This Row],[Board H]:[Board W]]) &gt;=BoardSize[Min H]) *(MIN(OrderData[[#This Row],[Board H]:[Board W]]) &lt;BoardSize[Max H])),BoardSize[Size],"?",1))</f>
        <v/>
      </c>
      <c r="R211" s="4" t="str">
        <f t="array" aca="true" ref="R211">IF(COUNTA(OrderData[[#This Row],[Box Style]], OrderData[[#This Row],[Height (mm)]:[Depth (mm)]])=0, "",_xlfn.XLOOKUP(1,  (MAX(OrderData[[#This Row],[Board H]:[Board W]]) &gt;= BoardSize[Min W])  *(MAX(OrderData[[#This Row],[Board H]:[Board W]]) &lt; BoardSize[Max W]),  BoardSize[Size],  "?",1 ))</f>
        <v/>
      </c>
      <c r="S21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1" s="65" t="str">
        <f t="array" aca="true" ref="T21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1" s="39" t="str">
        <f t="array" aca="true" ref="U2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1" s="35" t="str">
        <f t="array" aca="true" ref="V2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1" s="66"/>
    </row>
    <row r="212" spans="2:23" customHeight="1">
      <c r="B212" s="64" t="str">
        <f>IF(COUNTA(OrderData[[#This Row],[Box Style]], OrderData[[#This Row],[Height (mm)]:[Depth (mm)]]) = 0, "", IF(ISNUMBER(B211),  B211+1,  1))</f>
        <v/>
      </c>
      <c r="C212" s="41"/>
      <c r="D212" s="41"/>
      <c r="E212" s="9"/>
      <c r="F212" s="25"/>
      <c r="G212" s="42"/>
      <c r="H212" s="42"/>
      <c r="I212" s="42"/>
      <c r="J212" s="42"/>
      <c r="K212" s="28"/>
      <c r="L212" s="25"/>
      <c r="M212" s="25"/>
      <c r="N212" s="4" t="str">
        <f>IF(ISBLANK(OrderData[[#This Row],[Height (mm)]]),"", IF(ISBLANK(OrderData[[#This Row],[Quantity (default 1)]]), 1,OrderData[[#This Row],[Quantity (default 1)]]))</f>
        <v/>
      </c>
      <c r="O212" s="4" t="str">
        <f t="array" aca="true" ref="O2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2" s="4" t="str">
        <f t="array" aca="true" ref="P2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2" s="4" t="str">
        <f t="array" aca="true" ref="Q212">IF(COUNTA(OrderData[[#This Row],[Box Style]],OrderData[[#This Row],[Height (mm)]:[Depth (mm)]])=0,"",_xlfn.XLOOKUP(1, ((MIN(OrderData[[#This Row],[Board H]:[Board W]]) &gt;=BoardSize[Min H]) *(MIN(OrderData[[#This Row],[Board H]:[Board W]]) &lt;BoardSize[Max H])),BoardSize[Size],"?",1))</f>
        <v/>
      </c>
      <c r="R212" s="4" t="str">
        <f t="array" aca="true" ref="R212">IF(COUNTA(OrderData[[#This Row],[Box Style]], OrderData[[#This Row],[Height (mm)]:[Depth (mm)]])=0, "",_xlfn.XLOOKUP(1,  (MAX(OrderData[[#This Row],[Board H]:[Board W]]) &gt;= BoardSize[Min W])  *(MAX(OrderData[[#This Row],[Board H]:[Board W]]) &lt; BoardSize[Max W]),  BoardSize[Size],  "?",1 ))</f>
        <v/>
      </c>
      <c r="S21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2" s="65" t="str">
        <f t="array" aca="true" ref="T21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2" s="39" t="str">
        <f t="array" aca="true" ref="U2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2" s="35" t="str">
        <f t="array" aca="true" ref="V2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2" s="66"/>
    </row>
    <row r="213" spans="2:23" customHeight="1">
      <c r="B213" s="64" t="str">
        <f>IF(COUNTA(OrderData[[#This Row],[Box Style]], OrderData[[#This Row],[Height (mm)]:[Depth (mm)]]) = 0, "", IF(ISNUMBER(B212),  B212+1,  1))</f>
        <v/>
      </c>
      <c r="C213" s="41"/>
      <c r="D213" s="41"/>
      <c r="E213" s="9"/>
      <c r="F213" s="25"/>
      <c r="G213" s="42"/>
      <c r="H213" s="42"/>
      <c r="I213" s="42"/>
      <c r="J213" s="42"/>
      <c r="K213" s="28"/>
      <c r="L213" s="25"/>
      <c r="M213" s="25"/>
      <c r="N213" s="4" t="str">
        <f>IF(ISBLANK(OrderData[[#This Row],[Height (mm)]]),"", IF(ISBLANK(OrderData[[#This Row],[Quantity (default 1)]]), 1,OrderData[[#This Row],[Quantity (default 1)]]))</f>
        <v/>
      </c>
      <c r="O213" s="4" t="str">
        <f t="array" aca="true" ref="O2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3" s="4" t="str">
        <f t="array" aca="true" ref="P2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3" s="4" t="str">
        <f t="array" aca="true" ref="Q213">IF(COUNTA(OrderData[[#This Row],[Box Style]],OrderData[[#This Row],[Height (mm)]:[Depth (mm)]])=0,"",_xlfn.XLOOKUP(1, ((MIN(OrderData[[#This Row],[Board H]:[Board W]]) &gt;=BoardSize[Min H]) *(MIN(OrderData[[#This Row],[Board H]:[Board W]]) &lt;BoardSize[Max H])),BoardSize[Size],"?",1))</f>
        <v/>
      </c>
      <c r="R213" s="4" t="str">
        <f t="array" aca="true" ref="R213">IF(COUNTA(OrderData[[#This Row],[Box Style]], OrderData[[#This Row],[Height (mm)]:[Depth (mm)]])=0, "",_xlfn.XLOOKUP(1,  (MAX(OrderData[[#This Row],[Board H]:[Board W]]) &gt;= BoardSize[Min W])  *(MAX(OrderData[[#This Row],[Board H]:[Board W]]) &lt; BoardSize[Max W]),  BoardSize[Size],  "?",1 ))</f>
        <v/>
      </c>
      <c r="S21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3" s="65" t="str">
        <f t="array" aca="true" ref="T21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3" s="39" t="str">
        <f t="array" aca="true" ref="U2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3" s="35" t="str">
        <f t="array" aca="true" ref="V2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3" s="66"/>
    </row>
    <row r="214" spans="2:23" customHeight="1">
      <c r="B214" s="64" t="str">
        <f>IF(COUNTA(OrderData[[#This Row],[Box Style]], OrderData[[#This Row],[Height (mm)]:[Depth (mm)]]) = 0, "", IF(ISNUMBER(B213),  B213+1,  1))</f>
        <v/>
      </c>
      <c r="C214" s="41"/>
      <c r="D214" s="41"/>
      <c r="E214" s="9"/>
      <c r="F214" s="25"/>
      <c r="G214" s="42"/>
      <c r="H214" s="42"/>
      <c r="I214" s="42"/>
      <c r="J214" s="42"/>
      <c r="K214" s="28"/>
      <c r="L214" s="25"/>
      <c r="M214" s="25"/>
      <c r="N214" s="4" t="str">
        <f>IF(ISBLANK(OrderData[[#This Row],[Height (mm)]]),"", IF(ISBLANK(OrderData[[#This Row],[Quantity (default 1)]]), 1,OrderData[[#This Row],[Quantity (default 1)]]))</f>
        <v/>
      </c>
      <c r="O214" s="4" t="str">
        <f t="array" aca="true" ref="O2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4" s="4" t="str">
        <f t="array" aca="true" ref="P2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4" s="4" t="str">
        <f t="array" aca="true" ref="Q214">IF(COUNTA(OrderData[[#This Row],[Box Style]],OrderData[[#This Row],[Height (mm)]:[Depth (mm)]])=0,"",_xlfn.XLOOKUP(1, ((MIN(OrderData[[#This Row],[Board H]:[Board W]]) &gt;=BoardSize[Min H]) *(MIN(OrderData[[#This Row],[Board H]:[Board W]]) &lt;BoardSize[Max H])),BoardSize[Size],"?",1))</f>
        <v/>
      </c>
      <c r="R214" s="4" t="str">
        <f t="array" aca="true" ref="R214">IF(COUNTA(OrderData[[#This Row],[Box Style]], OrderData[[#This Row],[Height (mm)]:[Depth (mm)]])=0, "",_xlfn.XLOOKUP(1,  (MAX(OrderData[[#This Row],[Board H]:[Board W]]) &gt;= BoardSize[Min W])  *(MAX(OrderData[[#This Row],[Board H]:[Board W]]) &lt; BoardSize[Max W]),  BoardSize[Size],  "?",1 ))</f>
        <v/>
      </c>
      <c r="S21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4" s="65" t="str">
        <f t="array" aca="true" ref="T21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4" s="39" t="str">
        <f t="array" aca="true" ref="U2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4" s="35" t="str">
        <f t="array" aca="true" ref="V2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4" s="66"/>
    </row>
    <row r="215" spans="2:23" customHeight="1">
      <c r="B215" s="64" t="str">
        <f>IF(COUNTA(OrderData[[#This Row],[Box Style]], OrderData[[#This Row],[Height (mm)]:[Depth (mm)]]) = 0, "", IF(ISNUMBER(B214),  B214+1,  1))</f>
        <v/>
      </c>
      <c r="C215" s="41"/>
      <c r="D215" s="41"/>
      <c r="E215" s="9"/>
      <c r="F215" s="25"/>
      <c r="G215" s="42"/>
      <c r="H215" s="42"/>
      <c r="I215" s="42"/>
      <c r="J215" s="42"/>
      <c r="K215" s="28"/>
      <c r="L215" s="25"/>
      <c r="M215" s="25"/>
      <c r="N215" s="4" t="str">
        <f>IF(ISBLANK(OrderData[[#This Row],[Height (mm)]]),"", IF(ISBLANK(OrderData[[#This Row],[Quantity (default 1)]]), 1,OrderData[[#This Row],[Quantity (default 1)]]))</f>
        <v/>
      </c>
      <c r="O215" s="4" t="str">
        <f t="array" aca="true" ref="O2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5" s="4" t="str">
        <f t="array" aca="true" ref="P2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5" s="4" t="str">
        <f t="array" aca="true" ref="Q215">IF(COUNTA(OrderData[[#This Row],[Box Style]],OrderData[[#This Row],[Height (mm)]:[Depth (mm)]])=0,"",_xlfn.XLOOKUP(1, ((MIN(OrderData[[#This Row],[Board H]:[Board W]]) &gt;=BoardSize[Min H]) *(MIN(OrderData[[#This Row],[Board H]:[Board W]]) &lt;BoardSize[Max H])),BoardSize[Size],"?",1))</f>
        <v/>
      </c>
      <c r="R215" s="4" t="str">
        <f t="array" aca="true" ref="R215">IF(COUNTA(OrderData[[#This Row],[Box Style]], OrderData[[#This Row],[Height (mm)]:[Depth (mm)]])=0, "",_xlfn.XLOOKUP(1,  (MAX(OrderData[[#This Row],[Board H]:[Board W]]) &gt;= BoardSize[Min W])  *(MAX(OrderData[[#This Row],[Board H]:[Board W]]) &lt; BoardSize[Max W]),  BoardSize[Size],  "?",1 ))</f>
        <v/>
      </c>
      <c r="S21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5" s="65" t="str">
        <f t="array" aca="true" ref="T21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5" s="39" t="str">
        <f t="array" aca="true" ref="U2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5" s="35" t="str">
        <f t="array" aca="true" ref="V2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5" s="66"/>
    </row>
    <row r="216" spans="2:23" customHeight="1">
      <c r="B216" s="64" t="str">
        <f>IF(COUNTA(OrderData[[#This Row],[Box Style]], OrderData[[#This Row],[Height (mm)]:[Depth (mm)]]) = 0, "", IF(ISNUMBER(B215),  B215+1,  1))</f>
        <v/>
      </c>
      <c r="C216" s="41"/>
      <c r="D216" s="41"/>
      <c r="E216" s="9"/>
      <c r="F216" s="25"/>
      <c r="G216" s="42"/>
      <c r="H216" s="42"/>
      <c r="I216" s="42"/>
      <c r="J216" s="42"/>
      <c r="K216" s="28"/>
      <c r="L216" s="25"/>
      <c r="M216" s="25"/>
      <c r="N216" s="4" t="str">
        <f>IF(ISBLANK(OrderData[[#This Row],[Height (mm)]]),"", IF(ISBLANK(OrderData[[#This Row],[Quantity (default 1)]]), 1,OrderData[[#This Row],[Quantity (default 1)]]))</f>
        <v/>
      </c>
      <c r="O216" s="4" t="str">
        <f t="array" aca="true" ref="O2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6" s="4" t="str">
        <f t="array" aca="true" ref="P2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6" s="4" t="str">
        <f t="array" aca="true" ref="Q216">IF(COUNTA(OrderData[[#This Row],[Box Style]],OrderData[[#This Row],[Height (mm)]:[Depth (mm)]])=0,"",_xlfn.XLOOKUP(1, ((MIN(OrderData[[#This Row],[Board H]:[Board W]]) &gt;=BoardSize[Min H]) *(MIN(OrderData[[#This Row],[Board H]:[Board W]]) &lt;BoardSize[Max H])),BoardSize[Size],"?",1))</f>
        <v/>
      </c>
      <c r="R216" s="4" t="str">
        <f t="array" aca="true" ref="R216">IF(COUNTA(OrderData[[#This Row],[Box Style]], OrderData[[#This Row],[Height (mm)]:[Depth (mm)]])=0, "",_xlfn.XLOOKUP(1,  (MAX(OrderData[[#This Row],[Board H]:[Board W]]) &gt;= BoardSize[Min W])  *(MAX(OrderData[[#This Row],[Board H]:[Board W]]) &lt; BoardSize[Max W]),  BoardSize[Size],  "?",1 ))</f>
        <v/>
      </c>
      <c r="S21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6" s="65" t="str">
        <f t="array" aca="true" ref="T21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6" s="39" t="str">
        <f t="array" aca="true" ref="U2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6" s="35" t="str">
        <f t="array" aca="true" ref="V2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6" s="66"/>
    </row>
    <row r="217" spans="2:23" customHeight="1">
      <c r="B217" s="64" t="str">
        <f>IF(COUNTA(OrderData[[#This Row],[Box Style]], OrderData[[#This Row],[Height (mm)]:[Depth (mm)]]) = 0, "", IF(ISNUMBER(B216),  B216+1,  1))</f>
        <v/>
      </c>
      <c r="C217" s="41"/>
      <c r="D217" s="41"/>
      <c r="E217" s="9"/>
      <c r="F217" s="25"/>
      <c r="G217" s="42"/>
      <c r="H217" s="42"/>
      <c r="I217" s="42"/>
      <c r="J217" s="42"/>
      <c r="K217" s="28"/>
      <c r="L217" s="25"/>
      <c r="M217" s="25"/>
      <c r="N217" s="4" t="str">
        <f>IF(ISBLANK(OrderData[[#This Row],[Height (mm)]]),"", IF(ISBLANK(OrderData[[#This Row],[Quantity (default 1)]]), 1,OrderData[[#This Row],[Quantity (default 1)]]))</f>
        <v/>
      </c>
      <c r="O217" s="4" t="str">
        <f t="array" aca="true" ref="O2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7" s="4" t="str">
        <f t="array" aca="true" ref="P2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7" s="4" t="str">
        <f t="array" aca="true" ref="Q217">IF(COUNTA(OrderData[[#This Row],[Box Style]],OrderData[[#This Row],[Height (mm)]:[Depth (mm)]])=0,"",_xlfn.XLOOKUP(1, ((MIN(OrderData[[#This Row],[Board H]:[Board W]]) &gt;=BoardSize[Min H]) *(MIN(OrderData[[#This Row],[Board H]:[Board W]]) &lt;BoardSize[Max H])),BoardSize[Size],"?",1))</f>
        <v/>
      </c>
      <c r="R217" s="4" t="str">
        <f t="array" aca="true" ref="R217">IF(COUNTA(OrderData[[#This Row],[Box Style]], OrderData[[#This Row],[Height (mm)]:[Depth (mm)]])=0, "",_xlfn.XLOOKUP(1,  (MAX(OrderData[[#This Row],[Board H]:[Board W]]) &gt;= BoardSize[Min W])  *(MAX(OrderData[[#This Row],[Board H]:[Board W]]) &lt; BoardSize[Max W]),  BoardSize[Size],  "?",1 ))</f>
        <v/>
      </c>
      <c r="S21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7" s="65" t="str">
        <f t="array" aca="true" ref="T21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7" s="39" t="str">
        <f t="array" aca="true" ref="U2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7" s="35" t="str">
        <f t="array" aca="true" ref="V2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7" s="66"/>
    </row>
    <row r="218" spans="2:23" customHeight="1">
      <c r="B218" s="64" t="str">
        <f>IF(COUNTA(OrderData[[#This Row],[Box Style]], OrderData[[#This Row],[Height (mm)]:[Depth (mm)]]) = 0, "", IF(ISNUMBER(B217),  B217+1,  1))</f>
        <v/>
      </c>
      <c r="C218" s="41"/>
      <c r="D218" s="41"/>
      <c r="E218" s="9"/>
      <c r="F218" s="25"/>
      <c r="G218" s="42"/>
      <c r="H218" s="42"/>
      <c r="I218" s="42"/>
      <c r="J218" s="42"/>
      <c r="K218" s="28"/>
      <c r="L218" s="25"/>
      <c r="M218" s="25"/>
      <c r="N218" s="4" t="str">
        <f>IF(ISBLANK(OrderData[[#This Row],[Height (mm)]]),"", IF(ISBLANK(OrderData[[#This Row],[Quantity (default 1)]]), 1,OrderData[[#This Row],[Quantity (default 1)]]))</f>
        <v/>
      </c>
      <c r="O218" s="4" t="str">
        <f t="array" aca="true" ref="O2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8" s="4" t="str">
        <f t="array" aca="true" ref="P2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8" s="4" t="str">
        <f t="array" aca="true" ref="Q218">IF(COUNTA(OrderData[[#This Row],[Box Style]],OrderData[[#This Row],[Height (mm)]:[Depth (mm)]])=0,"",_xlfn.XLOOKUP(1, ((MIN(OrderData[[#This Row],[Board H]:[Board W]]) &gt;=BoardSize[Min H]) *(MIN(OrderData[[#This Row],[Board H]:[Board W]]) &lt;BoardSize[Max H])),BoardSize[Size],"?",1))</f>
        <v/>
      </c>
      <c r="R218" s="4" t="str">
        <f t="array" aca="true" ref="R218">IF(COUNTA(OrderData[[#This Row],[Box Style]], OrderData[[#This Row],[Height (mm)]:[Depth (mm)]])=0, "",_xlfn.XLOOKUP(1,  (MAX(OrderData[[#This Row],[Board H]:[Board W]]) &gt;= BoardSize[Min W])  *(MAX(OrderData[[#This Row],[Board H]:[Board W]]) &lt; BoardSize[Max W]),  BoardSize[Size],  "?",1 ))</f>
        <v/>
      </c>
      <c r="S21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8" s="65" t="str">
        <f t="array" aca="true" ref="T21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8" s="39" t="str">
        <f t="array" aca="true" ref="U2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8" s="35" t="str">
        <f t="array" aca="true" ref="V2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8" s="66"/>
    </row>
    <row r="219" spans="2:23" customHeight="1">
      <c r="B219" s="64" t="str">
        <f>IF(COUNTA(OrderData[[#This Row],[Box Style]], OrderData[[#This Row],[Height (mm)]:[Depth (mm)]]) = 0, "", IF(ISNUMBER(B218),  B218+1,  1))</f>
        <v/>
      </c>
      <c r="C219" s="41"/>
      <c r="D219" s="41"/>
      <c r="E219" s="9"/>
      <c r="F219" s="25"/>
      <c r="G219" s="42"/>
      <c r="H219" s="42"/>
      <c r="I219" s="42"/>
      <c r="J219" s="42"/>
      <c r="K219" s="28"/>
      <c r="L219" s="25"/>
      <c r="M219" s="25"/>
      <c r="N219" s="4" t="str">
        <f>IF(ISBLANK(OrderData[[#This Row],[Height (mm)]]),"", IF(ISBLANK(OrderData[[#This Row],[Quantity (default 1)]]), 1,OrderData[[#This Row],[Quantity (default 1)]]))</f>
        <v/>
      </c>
      <c r="O219" s="4" t="str">
        <f t="array" aca="true" ref="O2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19" s="4" t="str">
        <f t="array" aca="true" ref="P2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19" s="4" t="str">
        <f t="array" aca="true" ref="Q219">IF(COUNTA(OrderData[[#This Row],[Box Style]],OrderData[[#This Row],[Height (mm)]:[Depth (mm)]])=0,"",_xlfn.XLOOKUP(1, ((MIN(OrderData[[#This Row],[Board H]:[Board W]]) &gt;=BoardSize[Min H]) *(MIN(OrderData[[#This Row],[Board H]:[Board W]]) &lt;BoardSize[Max H])),BoardSize[Size],"?",1))</f>
        <v/>
      </c>
      <c r="R219" s="4" t="str">
        <f t="array" aca="true" ref="R219">IF(COUNTA(OrderData[[#This Row],[Box Style]], OrderData[[#This Row],[Height (mm)]:[Depth (mm)]])=0, "",_xlfn.XLOOKUP(1,  (MAX(OrderData[[#This Row],[Board H]:[Board W]]) &gt;= BoardSize[Min W])  *(MAX(OrderData[[#This Row],[Board H]:[Board W]]) &lt; BoardSize[Max W]),  BoardSize[Size],  "?",1 ))</f>
        <v/>
      </c>
      <c r="S21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19" s="65" t="str">
        <f t="array" aca="true" ref="T21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19" s="39" t="str">
        <f t="array" aca="true" ref="U2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19" s="35" t="str">
        <f t="array" aca="true" ref="V2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19" s="66"/>
    </row>
    <row r="220" spans="2:23" customHeight="1">
      <c r="B220" s="64" t="str">
        <f>IF(COUNTA(OrderData[[#This Row],[Box Style]], OrderData[[#This Row],[Height (mm)]:[Depth (mm)]]) = 0, "", IF(ISNUMBER(B219),  B219+1,  1))</f>
        <v/>
      </c>
      <c r="C220" s="41"/>
      <c r="D220" s="41"/>
      <c r="E220" s="9"/>
      <c r="F220" s="25"/>
      <c r="G220" s="42"/>
      <c r="H220" s="42"/>
      <c r="I220" s="42"/>
      <c r="J220" s="42"/>
      <c r="K220" s="28"/>
      <c r="L220" s="25"/>
      <c r="M220" s="25"/>
      <c r="N220" s="4" t="str">
        <f>IF(ISBLANK(OrderData[[#This Row],[Height (mm)]]),"", IF(ISBLANK(OrderData[[#This Row],[Quantity (default 1)]]), 1,OrderData[[#This Row],[Quantity (default 1)]]))</f>
        <v/>
      </c>
      <c r="O220" s="4" t="str">
        <f t="array" aca="true" ref="O2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0" s="4" t="str">
        <f t="array" aca="true" ref="P2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0" s="4" t="str">
        <f t="array" aca="true" ref="Q220">IF(COUNTA(OrderData[[#This Row],[Box Style]],OrderData[[#This Row],[Height (mm)]:[Depth (mm)]])=0,"",_xlfn.XLOOKUP(1, ((MIN(OrderData[[#This Row],[Board H]:[Board W]]) &gt;=BoardSize[Min H]) *(MIN(OrderData[[#This Row],[Board H]:[Board W]]) &lt;BoardSize[Max H])),BoardSize[Size],"?",1))</f>
        <v/>
      </c>
      <c r="R220" s="4" t="str">
        <f t="array" aca="true" ref="R220">IF(COUNTA(OrderData[[#This Row],[Box Style]], OrderData[[#This Row],[Height (mm)]:[Depth (mm)]])=0, "",_xlfn.XLOOKUP(1,  (MAX(OrderData[[#This Row],[Board H]:[Board W]]) &gt;= BoardSize[Min W])  *(MAX(OrderData[[#This Row],[Board H]:[Board W]]) &lt; BoardSize[Max W]),  BoardSize[Size],  "?",1 ))</f>
        <v/>
      </c>
      <c r="S22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0" s="65" t="str">
        <f t="array" aca="true" ref="T22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0" s="39" t="str">
        <f t="array" aca="true" ref="U2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0" s="35" t="str">
        <f t="array" aca="true" ref="V2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0" s="66"/>
    </row>
    <row r="221" spans="2:23" customHeight="1">
      <c r="B221" s="64" t="str">
        <f>IF(COUNTA(OrderData[[#This Row],[Box Style]], OrderData[[#This Row],[Height (mm)]:[Depth (mm)]]) = 0, "", IF(ISNUMBER(B220),  B220+1,  1))</f>
        <v/>
      </c>
      <c r="C221" s="41"/>
      <c r="D221" s="41"/>
      <c r="E221" s="9"/>
      <c r="F221" s="25"/>
      <c r="G221" s="42"/>
      <c r="H221" s="42"/>
      <c r="I221" s="42"/>
      <c r="J221" s="42"/>
      <c r="K221" s="28"/>
      <c r="L221" s="25"/>
      <c r="M221" s="25"/>
      <c r="N221" s="4" t="str">
        <f>IF(ISBLANK(OrderData[[#This Row],[Height (mm)]]),"", IF(ISBLANK(OrderData[[#This Row],[Quantity (default 1)]]), 1,OrderData[[#This Row],[Quantity (default 1)]]))</f>
        <v/>
      </c>
      <c r="O221" s="4" t="str">
        <f t="array" aca="true" ref="O2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1" s="4" t="str">
        <f t="array" aca="true" ref="P2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1" s="4" t="str">
        <f t="array" aca="true" ref="Q221">IF(COUNTA(OrderData[[#This Row],[Box Style]],OrderData[[#This Row],[Height (mm)]:[Depth (mm)]])=0,"",_xlfn.XLOOKUP(1, ((MIN(OrderData[[#This Row],[Board H]:[Board W]]) &gt;=BoardSize[Min H]) *(MIN(OrderData[[#This Row],[Board H]:[Board W]]) &lt;BoardSize[Max H])),BoardSize[Size],"?",1))</f>
        <v/>
      </c>
      <c r="R221" s="4" t="str">
        <f t="array" aca="true" ref="R221">IF(COUNTA(OrderData[[#This Row],[Box Style]], OrderData[[#This Row],[Height (mm)]:[Depth (mm)]])=0, "",_xlfn.XLOOKUP(1,  (MAX(OrderData[[#This Row],[Board H]:[Board W]]) &gt;= BoardSize[Min W])  *(MAX(OrderData[[#This Row],[Board H]:[Board W]]) &lt; BoardSize[Max W]),  BoardSize[Size],  "?",1 ))</f>
        <v/>
      </c>
      <c r="S22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1" s="65" t="str">
        <f t="array" aca="true" ref="T22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1" s="39" t="str">
        <f t="array" aca="true" ref="U2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1" s="35" t="str">
        <f t="array" aca="true" ref="V2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1" s="66"/>
    </row>
    <row r="222" spans="2:23" customHeight="1">
      <c r="B222" s="64" t="str">
        <f>IF(COUNTA(OrderData[[#This Row],[Box Style]], OrderData[[#This Row],[Height (mm)]:[Depth (mm)]]) = 0, "", IF(ISNUMBER(B221),  B221+1,  1))</f>
        <v/>
      </c>
      <c r="C222" s="41"/>
      <c r="D222" s="41"/>
      <c r="E222" s="9"/>
      <c r="F222" s="25"/>
      <c r="G222" s="42"/>
      <c r="H222" s="42"/>
      <c r="I222" s="42"/>
      <c r="J222" s="42"/>
      <c r="K222" s="28"/>
      <c r="L222" s="25"/>
      <c r="M222" s="25"/>
      <c r="N222" s="4" t="str">
        <f>IF(ISBLANK(OrderData[[#This Row],[Height (mm)]]),"", IF(ISBLANK(OrderData[[#This Row],[Quantity (default 1)]]), 1,OrderData[[#This Row],[Quantity (default 1)]]))</f>
        <v/>
      </c>
      <c r="O222" s="4" t="str">
        <f t="array" aca="true" ref="O2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2" s="4" t="str">
        <f t="array" aca="true" ref="P2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2" s="4" t="str">
        <f t="array" aca="true" ref="Q222">IF(COUNTA(OrderData[[#This Row],[Box Style]],OrderData[[#This Row],[Height (mm)]:[Depth (mm)]])=0,"",_xlfn.XLOOKUP(1, ((MIN(OrderData[[#This Row],[Board H]:[Board W]]) &gt;=BoardSize[Min H]) *(MIN(OrderData[[#This Row],[Board H]:[Board W]]) &lt;BoardSize[Max H])),BoardSize[Size],"?",1))</f>
        <v/>
      </c>
      <c r="R222" s="4" t="str">
        <f t="array" aca="true" ref="R222">IF(COUNTA(OrderData[[#This Row],[Box Style]], OrderData[[#This Row],[Height (mm)]:[Depth (mm)]])=0, "",_xlfn.XLOOKUP(1,  (MAX(OrderData[[#This Row],[Board H]:[Board W]]) &gt;= BoardSize[Min W])  *(MAX(OrderData[[#This Row],[Board H]:[Board W]]) &lt; BoardSize[Max W]),  BoardSize[Size],  "?",1 ))</f>
        <v/>
      </c>
      <c r="S22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2" s="65" t="str">
        <f t="array" aca="true" ref="T22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2" s="39" t="str">
        <f t="array" aca="true" ref="U2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2" s="35" t="str">
        <f t="array" aca="true" ref="V2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2" s="66"/>
    </row>
    <row r="223" spans="2:23" customHeight="1">
      <c r="B223" s="64" t="str">
        <f>IF(COUNTA(OrderData[[#This Row],[Box Style]], OrderData[[#This Row],[Height (mm)]:[Depth (mm)]]) = 0, "", IF(ISNUMBER(B222),  B222+1,  1))</f>
        <v/>
      </c>
      <c r="C223" s="41"/>
      <c r="D223" s="41"/>
      <c r="E223" s="9"/>
      <c r="F223" s="25"/>
      <c r="G223" s="42"/>
      <c r="H223" s="42"/>
      <c r="I223" s="42"/>
      <c r="J223" s="42"/>
      <c r="K223" s="28"/>
      <c r="L223" s="25"/>
      <c r="M223" s="25"/>
      <c r="N223" s="4" t="str">
        <f>IF(ISBLANK(OrderData[[#This Row],[Height (mm)]]),"", IF(ISBLANK(OrderData[[#This Row],[Quantity (default 1)]]), 1,OrderData[[#This Row],[Quantity (default 1)]]))</f>
        <v/>
      </c>
      <c r="O223" s="4" t="str">
        <f t="array" aca="true" ref="O2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3" s="4" t="str">
        <f t="array" aca="true" ref="P2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3" s="4" t="str">
        <f t="array" aca="true" ref="Q223">IF(COUNTA(OrderData[[#This Row],[Box Style]],OrderData[[#This Row],[Height (mm)]:[Depth (mm)]])=0,"",_xlfn.XLOOKUP(1, ((MIN(OrderData[[#This Row],[Board H]:[Board W]]) &gt;=BoardSize[Min H]) *(MIN(OrderData[[#This Row],[Board H]:[Board W]]) &lt;BoardSize[Max H])),BoardSize[Size],"?",1))</f>
        <v/>
      </c>
      <c r="R223" s="4" t="str">
        <f t="array" aca="true" ref="R223">IF(COUNTA(OrderData[[#This Row],[Box Style]], OrderData[[#This Row],[Height (mm)]:[Depth (mm)]])=0, "",_xlfn.XLOOKUP(1,  (MAX(OrderData[[#This Row],[Board H]:[Board W]]) &gt;= BoardSize[Min W])  *(MAX(OrderData[[#This Row],[Board H]:[Board W]]) &lt; BoardSize[Max W]),  BoardSize[Size],  "?",1 ))</f>
        <v/>
      </c>
      <c r="S22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3" s="65" t="str">
        <f t="array" aca="true" ref="T22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3" s="39" t="str">
        <f t="array" aca="true" ref="U2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3" s="35" t="str">
        <f t="array" aca="true" ref="V2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3" s="66"/>
    </row>
    <row r="224" spans="2:23" customHeight="1">
      <c r="B224" s="64" t="str">
        <f>IF(COUNTA(OrderData[[#This Row],[Box Style]], OrderData[[#This Row],[Height (mm)]:[Depth (mm)]]) = 0, "", IF(ISNUMBER(B223),  B223+1,  1))</f>
        <v/>
      </c>
      <c r="C224" s="41"/>
      <c r="D224" s="41"/>
      <c r="E224" s="9"/>
      <c r="F224" s="25"/>
      <c r="G224" s="42"/>
      <c r="H224" s="42"/>
      <c r="I224" s="42"/>
      <c r="J224" s="42"/>
      <c r="K224" s="28"/>
      <c r="L224" s="25"/>
      <c r="M224" s="25"/>
      <c r="N224" s="4" t="str">
        <f>IF(ISBLANK(OrderData[[#This Row],[Height (mm)]]),"", IF(ISBLANK(OrderData[[#This Row],[Quantity (default 1)]]), 1,OrderData[[#This Row],[Quantity (default 1)]]))</f>
        <v/>
      </c>
      <c r="O224" s="4" t="str">
        <f t="array" aca="true" ref="O2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4" s="4" t="str">
        <f t="array" aca="true" ref="P2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4" s="4" t="str">
        <f t="array" aca="true" ref="Q224">IF(COUNTA(OrderData[[#This Row],[Box Style]],OrderData[[#This Row],[Height (mm)]:[Depth (mm)]])=0,"",_xlfn.XLOOKUP(1, ((MIN(OrderData[[#This Row],[Board H]:[Board W]]) &gt;=BoardSize[Min H]) *(MIN(OrderData[[#This Row],[Board H]:[Board W]]) &lt;BoardSize[Max H])),BoardSize[Size],"?",1))</f>
        <v/>
      </c>
      <c r="R224" s="4" t="str">
        <f t="array" aca="true" ref="R224">IF(COUNTA(OrderData[[#This Row],[Box Style]], OrderData[[#This Row],[Height (mm)]:[Depth (mm)]])=0, "",_xlfn.XLOOKUP(1,  (MAX(OrderData[[#This Row],[Board H]:[Board W]]) &gt;= BoardSize[Min W])  *(MAX(OrderData[[#This Row],[Board H]:[Board W]]) &lt; BoardSize[Max W]),  BoardSize[Size],  "?",1 ))</f>
        <v/>
      </c>
      <c r="S22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4" s="65" t="str">
        <f t="array" aca="true" ref="T22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4" s="39" t="str">
        <f t="array" aca="true" ref="U2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4" s="35" t="str">
        <f t="array" aca="true" ref="V2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4" s="66"/>
    </row>
    <row r="225" spans="2:23" customHeight="1">
      <c r="B225" s="64" t="str">
        <f>IF(COUNTA(OrderData[[#This Row],[Box Style]], OrderData[[#This Row],[Height (mm)]:[Depth (mm)]]) = 0, "", IF(ISNUMBER(B224),  B224+1,  1))</f>
        <v/>
      </c>
      <c r="C225" s="41"/>
      <c r="D225" s="41"/>
      <c r="E225" s="9"/>
      <c r="F225" s="25"/>
      <c r="G225" s="42"/>
      <c r="H225" s="42"/>
      <c r="I225" s="42"/>
      <c r="J225" s="42"/>
      <c r="K225" s="28"/>
      <c r="L225" s="25"/>
      <c r="M225" s="25"/>
      <c r="N225" s="4" t="str">
        <f>IF(ISBLANK(OrderData[[#This Row],[Height (mm)]]),"", IF(ISBLANK(OrderData[[#This Row],[Quantity (default 1)]]), 1,OrderData[[#This Row],[Quantity (default 1)]]))</f>
        <v/>
      </c>
      <c r="O225" s="4" t="str">
        <f t="array" aca="true" ref="O2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5" s="4" t="str">
        <f t="array" aca="true" ref="P2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5" s="4" t="str">
        <f t="array" aca="true" ref="Q225">IF(COUNTA(OrderData[[#This Row],[Box Style]],OrderData[[#This Row],[Height (mm)]:[Depth (mm)]])=0,"",_xlfn.XLOOKUP(1, ((MIN(OrderData[[#This Row],[Board H]:[Board W]]) &gt;=BoardSize[Min H]) *(MIN(OrderData[[#This Row],[Board H]:[Board W]]) &lt;BoardSize[Max H])),BoardSize[Size],"?",1))</f>
        <v/>
      </c>
      <c r="R225" s="4" t="str">
        <f t="array" aca="true" ref="R225">IF(COUNTA(OrderData[[#This Row],[Box Style]], OrderData[[#This Row],[Height (mm)]:[Depth (mm)]])=0, "",_xlfn.XLOOKUP(1,  (MAX(OrderData[[#This Row],[Board H]:[Board W]]) &gt;= BoardSize[Min W])  *(MAX(OrderData[[#This Row],[Board H]:[Board W]]) &lt; BoardSize[Max W]),  BoardSize[Size],  "?",1 ))</f>
        <v/>
      </c>
      <c r="S22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5" s="65" t="str">
        <f t="array" aca="true" ref="T22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5" s="39" t="str">
        <f t="array" aca="true" ref="U2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5" s="35" t="str">
        <f t="array" aca="true" ref="V2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5" s="66"/>
    </row>
    <row r="226" spans="2:23" customHeight="1">
      <c r="B226" s="64" t="str">
        <f>IF(COUNTA(OrderData[[#This Row],[Box Style]], OrderData[[#This Row],[Height (mm)]:[Depth (mm)]]) = 0, "", IF(ISNUMBER(B225),  B225+1,  1))</f>
        <v/>
      </c>
      <c r="C226" s="41"/>
      <c r="D226" s="41"/>
      <c r="E226" s="9"/>
      <c r="F226" s="25"/>
      <c r="G226" s="42"/>
      <c r="H226" s="42"/>
      <c r="I226" s="42"/>
      <c r="J226" s="42"/>
      <c r="K226" s="28"/>
      <c r="L226" s="25"/>
      <c r="M226" s="25"/>
      <c r="N226" s="4" t="str">
        <f>IF(ISBLANK(OrderData[[#This Row],[Height (mm)]]),"", IF(ISBLANK(OrderData[[#This Row],[Quantity (default 1)]]), 1,OrderData[[#This Row],[Quantity (default 1)]]))</f>
        <v/>
      </c>
      <c r="O226" s="4" t="str">
        <f t="array" aca="true" ref="O2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6" s="4" t="str">
        <f t="array" aca="true" ref="P2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6" s="4" t="str">
        <f t="array" aca="true" ref="Q226">IF(COUNTA(OrderData[[#This Row],[Box Style]],OrderData[[#This Row],[Height (mm)]:[Depth (mm)]])=0,"",_xlfn.XLOOKUP(1, ((MIN(OrderData[[#This Row],[Board H]:[Board W]]) &gt;=BoardSize[Min H]) *(MIN(OrderData[[#This Row],[Board H]:[Board W]]) &lt;BoardSize[Max H])),BoardSize[Size],"?",1))</f>
        <v/>
      </c>
      <c r="R226" s="4" t="str">
        <f t="array" aca="true" ref="R226">IF(COUNTA(OrderData[[#This Row],[Box Style]], OrderData[[#This Row],[Height (mm)]:[Depth (mm)]])=0, "",_xlfn.XLOOKUP(1,  (MAX(OrderData[[#This Row],[Board H]:[Board W]]) &gt;= BoardSize[Min W])  *(MAX(OrderData[[#This Row],[Board H]:[Board W]]) &lt; BoardSize[Max W]),  BoardSize[Size],  "?",1 ))</f>
        <v/>
      </c>
      <c r="S22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6" s="65" t="str">
        <f t="array" aca="true" ref="T22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6" s="39" t="str">
        <f t="array" aca="true" ref="U2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6" s="35" t="str">
        <f t="array" aca="true" ref="V2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6" s="66"/>
    </row>
    <row r="227" spans="2:23" customHeight="1">
      <c r="B227" s="64" t="str">
        <f>IF(COUNTA(OrderData[[#This Row],[Box Style]], OrderData[[#This Row],[Height (mm)]:[Depth (mm)]]) = 0, "", IF(ISNUMBER(B226),  B226+1,  1))</f>
        <v/>
      </c>
      <c r="C227" s="41"/>
      <c r="D227" s="41"/>
      <c r="E227" s="9"/>
      <c r="F227" s="25"/>
      <c r="G227" s="42"/>
      <c r="H227" s="42"/>
      <c r="I227" s="42"/>
      <c r="J227" s="42"/>
      <c r="K227" s="28"/>
      <c r="L227" s="25"/>
      <c r="M227" s="25"/>
      <c r="N227" s="4" t="str">
        <f>IF(ISBLANK(OrderData[[#This Row],[Height (mm)]]),"", IF(ISBLANK(OrderData[[#This Row],[Quantity (default 1)]]), 1,OrderData[[#This Row],[Quantity (default 1)]]))</f>
        <v/>
      </c>
      <c r="O227" s="4" t="str">
        <f t="array" aca="true" ref="O2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7" s="4" t="str">
        <f t="array" aca="true" ref="P2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7" s="4" t="str">
        <f t="array" aca="true" ref="Q227">IF(COUNTA(OrderData[[#This Row],[Box Style]],OrderData[[#This Row],[Height (mm)]:[Depth (mm)]])=0,"",_xlfn.XLOOKUP(1, ((MIN(OrderData[[#This Row],[Board H]:[Board W]]) &gt;=BoardSize[Min H]) *(MIN(OrderData[[#This Row],[Board H]:[Board W]]) &lt;BoardSize[Max H])),BoardSize[Size],"?",1))</f>
        <v/>
      </c>
      <c r="R227" s="4" t="str">
        <f t="array" aca="true" ref="R227">IF(COUNTA(OrderData[[#This Row],[Box Style]], OrderData[[#This Row],[Height (mm)]:[Depth (mm)]])=0, "",_xlfn.XLOOKUP(1,  (MAX(OrderData[[#This Row],[Board H]:[Board W]]) &gt;= BoardSize[Min W])  *(MAX(OrderData[[#This Row],[Board H]:[Board W]]) &lt; BoardSize[Max W]),  BoardSize[Size],  "?",1 ))</f>
        <v/>
      </c>
      <c r="S22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7" s="65" t="str">
        <f t="array" aca="true" ref="T22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7" s="39" t="str">
        <f t="array" aca="true" ref="U2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7" s="35" t="str">
        <f t="array" aca="true" ref="V2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7" s="66"/>
    </row>
    <row r="228" spans="2:23" customHeight="1">
      <c r="B228" s="64" t="str">
        <f>IF(COUNTA(OrderData[[#This Row],[Box Style]], OrderData[[#This Row],[Height (mm)]:[Depth (mm)]]) = 0, "", IF(ISNUMBER(B227),  B227+1,  1))</f>
        <v/>
      </c>
      <c r="C228" s="41"/>
      <c r="D228" s="41"/>
      <c r="E228" s="9"/>
      <c r="F228" s="25"/>
      <c r="G228" s="42"/>
      <c r="H228" s="42"/>
      <c r="I228" s="42"/>
      <c r="J228" s="42"/>
      <c r="K228" s="28"/>
      <c r="L228" s="25"/>
      <c r="M228" s="25"/>
      <c r="N228" s="4" t="str">
        <f>IF(ISBLANK(OrderData[[#This Row],[Height (mm)]]),"", IF(ISBLANK(OrderData[[#This Row],[Quantity (default 1)]]), 1,OrderData[[#This Row],[Quantity (default 1)]]))</f>
        <v/>
      </c>
      <c r="O228" s="4" t="str">
        <f t="array" aca="true" ref="O2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8" s="4" t="str">
        <f t="array" aca="true" ref="P2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8" s="4" t="str">
        <f t="array" aca="true" ref="Q228">IF(COUNTA(OrderData[[#This Row],[Box Style]],OrderData[[#This Row],[Height (mm)]:[Depth (mm)]])=0,"",_xlfn.XLOOKUP(1, ((MIN(OrderData[[#This Row],[Board H]:[Board W]]) &gt;=BoardSize[Min H]) *(MIN(OrderData[[#This Row],[Board H]:[Board W]]) &lt;BoardSize[Max H])),BoardSize[Size],"?",1))</f>
        <v/>
      </c>
      <c r="R228" s="4" t="str">
        <f t="array" aca="true" ref="R228">IF(COUNTA(OrderData[[#This Row],[Box Style]], OrderData[[#This Row],[Height (mm)]:[Depth (mm)]])=0, "",_xlfn.XLOOKUP(1,  (MAX(OrderData[[#This Row],[Board H]:[Board W]]) &gt;= BoardSize[Min W])  *(MAX(OrderData[[#This Row],[Board H]:[Board W]]) &lt; BoardSize[Max W]),  BoardSize[Size],  "?",1 ))</f>
        <v/>
      </c>
      <c r="S22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8" s="65" t="str">
        <f t="array" aca="true" ref="T22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8" s="39" t="str">
        <f t="array" aca="true" ref="U2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8" s="35" t="str">
        <f t="array" aca="true" ref="V2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8" s="66"/>
    </row>
    <row r="229" spans="2:23" customHeight="1">
      <c r="B229" s="64" t="str">
        <f>IF(COUNTA(OrderData[[#This Row],[Box Style]], OrderData[[#This Row],[Height (mm)]:[Depth (mm)]]) = 0, "", IF(ISNUMBER(B228),  B228+1,  1))</f>
        <v/>
      </c>
      <c r="C229" s="41"/>
      <c r="D229" s="41"/>
      <c r="E229" s="9"/>
      <c r="F229" s="25"/>
      <c r="G229" s="42"/>
      <c r="H229" s="42"/>
      <c r="I229" s="42"/>
      <c r="J229" s="42"/>
      <c r="K229" s="28"/>
      <c r="L229" s="25"/>
      <c r="M229" s="25"/>
      <c r="N229" s="4" t="str">
        <f>IF(ISBLANK(OrderData[[#This Row],[Height (mm)]]),"", IF(ISBLANK(OrderData[[#This Row],[Quantity (default 1)]]), 1,OrderData[[#This Row],[Quantity (default 1)]]))</f>
        <v/>
      </c>
      <c r="O229" s="4" t="str">
        <f t="array" aca="true" ref="O2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29" s="4" t="str">
        <f t="array" aca="true" ref="P2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29" s="4" t="str">
        <f t="array" aca="true" ref="Q229">IF(COUNTA(OrderData[[#This Row],[Box Style]],OrderData[[#This Row],[Height (mm)]:[Depth (mm)]])=0,"",_xlfn.XLOOKUP(1, ((MIN(OrderData[[#This Row],[Board H]:[Board W]]) &gt;=BoardSize[Min H]) *(MIN(OrderData[[#This Row],[Board H]:[Board W]]) &lt;BoardSize[Max H])),BoardSize[Size],"?",1))</f>
        <v/>
      </c>
      <c r="R229" s="4" t="str">
        <f t="array" aca="true" ref="R229">IF(COUNTA(OrderData[[#This Row],[Box Style]], OrderData[[#This Row],[Height (mm)]:[Depth (mm)]])=0, "",_xlfn.XLOOKUP(1,  (MAX(OrderData[[#This Row],[Board H]:[Board W]]) &gt;= BoardSize[Min W])  *(MAX(OrderData[[#This Row],[Board H]:[Board W]]) &lt; BoardSize[Max W]),  BoardSize[Size],  "?",1 ))</f>
        <v/>
      </c>
      <c r="S22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29" s="65" t="str">
        <f t="array" aca="true" ref="T22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29" s="39" t="str">
        <f t="array" aca="true" ref="U2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29" s="35" t="str">
        <f t="array" aca="true" ref="V2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29" s="66"/>
    </row>
    <row r="230" spans="2:23" customHeight="1">
      <c r="B230" s="64" t="str">
        <f>IF(COUNTA(OrderData[[#This Row],[Box Style]], OrderData[[#This Row],[Height (mm)]:[Depth (mm)]]) = 0, "", IF(ISNUMBER(B229),  B229+1,  1))</f>
        <v/>
      </c>
      <c r="C230" s="41"/>
      <c r="D230" s="41"/>
      <c r="E230" s="9"/>
      <c r="F230" s="25"/>
      <c r="G230" s="42"/>
      <c r="H230" s="42"/>
      <c r="I230" s="42"/>
      <c r="J230" s="42"/>
      <c r="K230" s="28"/>
      <c r="L230" s="25"/>
      <c r="M230" s="25"/>
      <c r="N230" s="4" t="str">
        <f>IF(ISBLANK(OrderData[[#This Row],[Height (mm)]]),"", IF(ISBLANK(OrderData[[#This Row],[Quantity (default 1)]]), 1,OrderData[[#This Row],[Quantity (default 1)]]))</f>
        <v/>
      </c>
      <c r="O230" s="4" t="str">
        <f t="array" aca="true" ref="O2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0" s="4" t="str">
        <f t="array" aca="true" ref="P2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0" s="4" t="str">
        <f t="array" aca="true" ref="Q230">IF(COUNTA(OrderData[[#This Row],[Box Style]],OrderData[[#This Row],[Height (mm)]:[Depth (mm)]])=0,"",_xlfn.XLOOKUP(1, ((MIN(OrderData[[#This Row],[Board H]:[Board W]]) &gt;=BoardSize[Min H]) *(MIN(OrderData[[#This Row],[Board H]:[Board W]]) &lt;BoardSize[Max H])),BoardSize[Size],"?",1))</f>
        <v/>
      </c>
      <c r="R230" s="4" t="str">
        <f t="array" aca="true" ref="R230">IF(COUNTA(OrderData[[#This Row],[Box Style]], OrderData[[#This Row],[Height (mm)]:[Depth (mm)]])=0, "",_xlfn.XLOOKUP(1,  (MAX(OrderData[[#This Row],[Board H]:[Board W]]) &gt;= BoardSize[Min W])  *(MAX(OrderData[[#This Row],[Board H]:[Board W]]) &lt; BoardSize[Max W]),  BoardSize[Size],  "?",1 ))</f>
        <v/>
      </c>
      <c r="S23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0" s="65" t="str">
        <f t="array" aca="true" ref="T23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0" s="39" t="str">
        <f t="array" aca="true" ref="U2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0" s="35" t="str">
        <f t="array" aca="true" ref="V2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0" s="66"/>
    </row>
    <row r="231" spans="2:23" customHeight="1">
      <c r="B231" s="64" t="str">
        <f>IF(COUNTA(OrderData[[#This Row],[Box Style]], OrderData[[#This Row],[Height (mm)]:[Depth (mm)]]) = 0, "", IF(ISNUMBER(B230),  B230+1,  1))</f>
        <v/>
      </c>
      <c r="C231" s="41"/>
      <c r="D231" s="41"/>
      <c r="E231" s="9"/>
      <c r="F231" s="25"/>
      <c r="G231" s="42"/>
      <c r="H231" s="42"/>
      <c r="I231" s="42"/>
      <c r="J231" s="42"/>
      <c r="K231" s="28"/>
      <c r="L231" s="25"/>
      <c r="M231" s="25"/>
      <c r="N231" s="4" t="str">
        <f>IF(ISBLANK(OrderData[[#This Row],[Height (mm)]]),"", IF(ISBLANK(OrderData[[#This Row],[Quantity (default 1)]]), 1,OrderData[[#This Row],[Quantity (default 1)]]))</f>
        <v/>
      </c>
      <c r="O231" s="4" t="str">
        <f t="array" aca="true" ref="O2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1" s="4" t="str">
        <f t="array" aca="true" ref="P2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1" s="4" t="str">
        <f t="array" aca="true" ref="Q231">IF(COUNTA(OrderData[[#This Row],[Box Style]],OrderData[[#This Row],[Height (mm)]:[Depth (mm)]])=0,"",_xlfn.XLOOKUP(1, ((MIN(OrderData[[#This Row],[Board H]:[Board W]]) &gt;=BoardSize[Min H]) *(MIN(OrderData[[#This Row],[Board H]:[Board W]]) &lt;BoardSize[Max H])),BoardSize[Size],"?",1))</f>
        <v/>
      </c>
      <c r="R231" s="4" t="str">
        <f t="array" aca="true" ref="R231">IF(COUNTA(OrderData[[#This Row],[Box Style]], OrderData[[#This Row],[Height (mm)]:[Depth (mm)]])=0, "",_xlfn.XLOOKUP(1,  (MAX(OrderData[[#This Row],[Board H]:[Board W]]) &gt;= BoardSize[Min W])  *(MAX(OrderData[[#This Row],[Board H]:[Board W]]) &lt; BoardSize[Max W]),  BoardSize[Size],  "?",1 ))</f>
        <v/>
      </c>
      <c r="S23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1" s="65" t="str">
        <f t="array" aca="true" ref="T23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1" s="39" t="str">
        <f t="array" aca="true" ref="U2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1" s="35" t="str">
        <f t="array" aca="true" ref="V2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1" s="66"/>
    </row>
    <row r="232" spans="2:23" customHeight="1">
      <c r="B232" s="64" t="str">
        <f>IF(COUNTA(OrderData[[#This Row],[Box Style]], OrderData[[#This Row],[Height (mm)]:[Depth (mm)]]) = 0, "", IF(ISNUMBER(B231),  B231+1,  1))</f>
        <v/>
      </c>
      <c r="C232" s="41"/>
      <c r="D232" s="41"/>
      <c r="E232" s="9"/>
      <c r="F232" s="25"/>
      <c r="G232" s="42"/>
      <c r="H232" s="42"/>
      <c r="I232" s="42"/>
      <c r="J232" s="42"/>
      <c r="K232" s="28"/>
      <c r="L232" s="25"/>
      <c r="M232" s="25"/>
      <c r="N232" s="4" t="str">
        <f>IF(ISBLANK(OrderData[[#This Row],[Height (mm)]]),"", IF(ISBLANK(OrderData[[#This Row],[Quantity (default 1)]]), 1,OrderData[[#This Row],[Quantity (default 1)]]))</f>
        <v/>
      </c>
      <c r="O232" s="4" t="str">
        <f t="array" aca="true" ref="O2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2" s="4" t="str">
        <f t="array" aca="true" ref="P2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2" s="4" t="str">
        <f t="array" aca="true" ref="Q232">IF(COUNTA(OrderData[[#This Row],[Box Style]],OrderData[[#This Row],[Height (mm)]:[Depth (mm)]])=0,"",_xlfn.XLOOKUP(1, ((MIN(OrderData[[#This Row],[Board H]:[Board W]]) &gt;=BoardSize[Min H]) *(MIN(OrderData[[#This Row],[Board H]:[Board W]]) &lt;BoardSize[Max H])),BoardSize[Size],"?",1))</f>
        <v/>
      </c>
      <c r="R232" s="4" t="str">
        <f t="array" aca="true" ref="R232">IF(COUNTA(OrderData[[#This Row],[Box Style]], OrderData[[#This Row],[Height (mm)]:[Depth (mm)]])=0, "",_xlfn.XLOOKUP(1,  (MAX(OrderData[[#This Row],[Board H]:[Board W]]) &gt;= BoardSize[Min W])  *(MAX(OrderData[[#This Row],[Board H]:[Board W]]) &lt; BoardSize[Max W]),  BoardSize[Size],  "?",1 ))</f>
        <v/>
      </c>
      <c r="S23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2" s="65" t="str">
        <f t="array" aca="true" ref="T23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2" s="39" t="str">
        <f t="array" aca="true" ref="U2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2" s="35" t="str">
        <f t="array" aca="true" ref="V2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2" s="66"/>
    </row>
    <row r="233" spans="2:23" customHeight="1">
      <c r="B233" s="64" t="str">
        <f>IF(COUNTA(OrderData[[#This Row],[Box Style]], OrderData[[#This Row],[Height (mm)]:[Depth (mm)]]) = 0, "", IF(ISNUMBER(B232),  B232+1,  1))</f>
        <v/>
      </c>
      <c r="C233" s="41"/>
      <c r="D233" s="41"/>
      <c r="E233" s="9"/>
      <c r="F233" s="25"/>
      <c r="G233" s="42"/>
      <c r="H233" s="42"/>
      <c r="I233" s="42"/>
      <c r="J233" s="42"/>
      <c r="K233" s="28"/>
      <c r="L233" s="25"/>
      <c r="M233" s="25"/>
      <c r="N233" s="4" t="str">
        <f>IF(ISBLANK(OrderData[[#This Row],[Height (mm)]]),"", IF(ISBLANK(OrderData[[#This Row],[Quantity (default 1)]]), 1,OrderData[[#This Row],[Quantity (default 1)]]))</f>
        <v/>
      </c>
      <c r="O233" s="4" t="str">
        <f t="array" aca="true" ref="O2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3" s="4" t="str">
        <f t="array" aca="true" ref="P2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3" s="4" t="str">
        <f t="array" aca="true" ref="Q233">IF(COUNTA(OrderData[[#This Row],[Box Style]],OrderData[[#This Row],[Height (mm)]:[Depth (mm)]])=0,"",_xlfn.XLOOKUP(1, ((MIN(OrderData[[#This Row],[Board H]:[Board W]]) &gt;=BoardSize[Min H]) *(MIN(OrderData[[#This Row],[Board H]:[Board W]]) &lt;BoardSize[Max H])),BoardSize[Size],"?",1))</f>
        <v/>
      </c>
      <c r="R233" s="4" t="str">
        <f t="array" aca="true" ref="R233">IF(COUNTA(OrderData[[#This Row],[Box Style]], OrderData[[#This Row],[Height (mm)]:[Depth (mm)]])=0, "",_xlfn.XLOOKUP(1,  (MAX(OrderData[[#This Row],[Board H]:[Board W]]) &gt;= BoardSize[Min W])  *(MAX(OrderData[[#This Row],[Board H]:[Board W]]) &lt; BoardSize[Max W]),  BoardSize[Size],  "?",1 ))</f>
        <v/>
      </c>
      <c r="S23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3" s="65" t="str">
        <f t="array" aca="true" ref="T23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3" s="39" t="str">
        <f t="array" aca="true" ref="U2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3" s="35" t="str">
        <f t="array" aca="true" ref="V2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3" s="66"/>
    </row>
    <row r="234" spans="2:23" customHeight="1">
      <c r="B234" s="64" t="str">
        <f>IF(COUNTA(OrderData[[#This Row],[Box Style]], OrderData[[#This Row],[Height (mm)]:[Depth (mm)]]) = 0, "", IF(ISNUMBER(B233),  B233+1,  1))</f>
        <v/>
      </c>
      <c r="C234" s="41"/>
      <c r="D234" s="41"/>
      <c r="E234" s="9"/>
      <c r="F234" s="25"/>
      <c r="G234" s="42"/>
      <c r="H234" s="42"/>
      <c r="I234" s="42"/>
      <c r="J234" s="42"/>
      <c r="K234" s="28"/>
      <c r="L234" s="25"/>
      <c r="M234" s="25"/>
      <c r="N234" s="4" t="str">
        <f>IF(ISBLANK(OrderData[[#This Row],[Height (mm)]]),"", IF(ISBLANK(OrderData[[#This Row],[Quantity (default 1)]]), 1,OrderData[[#This Row],[Quantity (default 1)]]))</f>
        <v/>
      </c>
      <c r="O234" s="4" t="str">
        <f t="array" aca="true" ref="O2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4" s="4" t="str">
        <f t="array" aca="true" ref="P2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4" s="4" t="str">
        <f t="array" aca="true" ref="Q234">IF(COUNTA(OrderData[[#This Row],[Box Style]],OrderData[[#This Row],[Height (mm)]:[Depth (mm)]])=0,"",_xlfn.XLOOKUP(1, ((MIN(OrderData[[#This Row],[Board H]:[Board W]]) &gt;=BoardSize[Min H]) *(MIN(OrderData[[#This Row],[Board H]:[Board W]]) &lt;BoardSize[Max H])),BoardSize[Size],"?",1))</f>
        <v/>
      </c>
      <c r="R234" s="4" t="str">
        <f t="array" aca="true" ref="R234">IF(COUNTA(OrderData[[#This Row],[Box Style]], OrderData[[#This Row],[Height (mm)]:[Depth (mm)]])=0, "",_xlfn.XLOOKUP(1,  (MAX(OrderData[[#This Row],[Board H]:[Board W]]) &gt;= BoardSize[Min W])  *(MAX(OrderData[[#This Row],[Board H]:[Board W]]) &lt; BoardSize[Max W]),  BoardSize[Size],  "?",1 ))</f>
        <v/>
      </c>
      <c r="S23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4" s="65" t="str">
        <f t="array" aca="true" ref="T23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4" s="39" t="str">
        <f t="array" aca="true" ref="U2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4" s="35" t="str">
        <f t="array" aca="true" ref="V2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4" s="66"/>
    </row>
    <row r="235" spans="2:23" customHeight="1">
      <c r="B235" s="64" t="str">
        <f>IF(COUNTA(OrderData[[#This Row],[Box Style]], OrderData[[#This Row],[Height (mm)]:[Depth (mm)]]) = 0, "", IF(ISNUMBER(B234),  B234+1,  1))</f>
        <v/>
      </c>
      <c r="C235" s="41"/>
      <c r="D235" s="41"/>
      <c r="E235" s="9"/>
      <c r="F235" s="25"/>
      <c r="G235" s="42"/>
      <c r="H235" s="42"/>
      <c r="I235" s="42"/>
      <c r="J235" s="42"/>
      <c r="K235" s="28"/>
      <c r="L235" s="25"/>
      <c r="M235" s="25"/>
      <c r="N235" s="4" t="str">
        <f>IF(ISBLANK(OrderData[[#This Row],[Height (mm)]]),"", IF(ISBLANK(OrderData[[#This Row],[Quantity (default 1)]]), 1,OrderData[[#This Row],[Quantity (default 1)]]))</f>
        <v/>
      </c>
      <c r="O235" s="4" t="str">
        <f t="array" aca="true" ref="O2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5" s="4" t="str">
        <f t="array" aca="true" ref="P2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5" s="4" t="str">
        <f t="array" aca="true" ref="Q235">IF(COUNTA(OrderData[[#This Row],[Box Style]],OrderData[[#This Row],[Height (mm)]:[Depth (mm)]])=0,"",_xlfn.XLOOKUP(1, ((MIN(OrderData[[#This Row],[Board H]:[Board W]]) &gt;=BoardSize[Min H]) *(MIN(OrderData[[#This Row],[Board H]:[Board W]]) &lt;BoardSize[Max H])),BoardSize[Size],"?",1))</f>
        <v/>
      </c>
      <c r="R235" s="4" t="str">
        <f t="array" aca="true" ref="R235">IF(COUNTA(OrderData[[#This Row],[Box Style]], OrderData[[#This Row],[Height (mm)]:[Depth (mm)]])=0, "",_xlfn.XLOOKUP(1,  (MAX(OrderData[[#This Row],[Board H]:[Board W]]) &gt;= BoardSize[Min W])  *(MAX(OrderData[[#This Row],[Board H]:[Board W]]) &lt; BoardSize[Max W]),  BoardSize[Size],  "?",1 ))</f>
        <v/>
      </c>
      <c r="S23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5" s="65" t="str">
        <f t="array" aca="true" ref="T23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5" s="39" t="str">
        <f t="array" aca="true" ref="U2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5" s="35" t="str">
        <f t="array" aca="true" ref="V2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5" s="66"/>
    </row>
    <row r="236" spans="2:23" customHeight="1">
      <c r="B236" s="64" t="str">
        <f>IF(COUNTA(OrderData[[#This Row],[Box Style]], OrderData[[#This Row],[Height (mm)]:[Depth (mm)]]) = 0, "", IF(ISNUMBER(B235),  B235+1,  1))</f>
        <v/>
      </c>
      <c r="C236" s="41"/>
      <c r="D236" s="41"/>
      <c r="E236" s="9"/>
      <c r="F236" s="25"/>
      <c r="G236" s="42"/>
      <c r="H236" s="42"/>
      <c r="I236" s="42"/>
      <c r="J236" s="42"/>
      <c r="K236" s="28"/>
      <c r="L236" s="25"/>
      <c r="M236" s="25"/>
      <c r="N236" s="4" t="str">
        <f>IF(ISBLANK(OrderData[[#This Row],[Height (mm)]]),"", IF(ISBLANK(OrderData[[#This Row],[Quantity (default 1)]]), 1,OrderData[[#This Row],[Quantity (default 1)]]))</f>
        <v/>
      </c>
      <c r="O236" s="4" t="str">
        <f t="array" aca="true" ref="O2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6" s="4" t="str">
        <f t="array" aca="true" ref="P2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6" s="4" t="str">
        <f t="array" aca="true" ref="Q236">IF(COUNTA(OrderData[[#This Row],[Box Style]],OrderData[[#This Row],[Height (mm)]:[Depth (mm)]])=0,"",_xlfn.XLOOKUP(1, ((MIN(OrderData[[#This Row],[Board H]:[Board W]]) &gt;=BoardSize[Min H]) *(MIN(OrderData[[#This Row],[Board H]:[Board W]]) &lt;BoardSize[Max H])),BoardSize[Size],"?",1))</f>
        <v/>
      </c>
      <c r="R236" s="4" t="str">
        <f t="array" aca="true" ref="R236">IF(COUNTA(OrderData[[#This Row],[Box Style]], OrderData[[#This Row],[Height (mm)]:[Depth (mm)]])=0, "",_xlfn.XLOOKUP(1,  (MAX(OrderData[[#This Row],[Board H]:[Board W]]) &gt;= BoardSize[Min W])  *(MAX(OrderData[[#This Row],[Board H]:[Board W]]) &lt; BoardSize[Max W]),  BoardSize[Size],  "?",1 ))</f>
        <v/>
      </c>
      <c r="S23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6" s="65" t="str">
        <f t="array" aca="true" ref="T23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6" s="39" t="str">
        <f t="array" aca="true" ref="U2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6" s="35" t="str">
        <f t="array" aca="true" ref="V2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6" s="66"/>
    </row>
    <row r="237" spans="2:23" customHeight="1">
      <c r="B237" s="64" t="str">
        <f>IF(COUNTA(OrderData[[#This Row],[Box Style]], OrderData[[#This Row],[Height (mm)]:[Depth (mm)]]) = 0, "", IF(ISNUMBER(B236),  B236+1,  1))</f>
        <v/>
      </c>
      <c r="C237" s="41"/>
      <c r="D237" s="41"/>
      <c r="E237" s="9"/>
      <c r="F237" s="25"/>
      <c r="G237" s="42"/>
      <c r="H237" s="42"/>
      <c r="I237" s="42"/>
      <c r="J237" s="42"/>
      <c r="K237" s="28"/>
      <c r="L237" s="25"/>
      <c r="M237" s="25"/>
      <c r="N237" s="4" t="str">
        <f>IF(ISBLANK(OrderData[[#This Row],[Height (mm)]]),"", IF(ISBLANK(OrderData[[#This Row],[Quantity (default 1)]]), 1,OrderData[[#This Row],[Quantity (default 1)]]))</f>
        <v/>
      </c>
      <c r="O237" s="4" t="str">
        <f t="array" aca="true" ref="O2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7" s="4" t="str">
        <f t="array" aca="true" ref="P2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7" s="4" t="str">
        <f t="array" aca="true" ref="Q237">IF(COUNTA(OrderData[[#This Row],[Box Style]],OrderData[[#This Row],[Height (mm)]:[Depth (mm)]])=0,"",_xlfn.XLOOKUP(1, ((MIN(OrderData[[#This Row],[Board H]:[Board W]]) &gt;=BoardSize[Min H]) *(MIN(OrderData[[#This Row],[Board H]:[Board W]]) &lt;BoardSize[Max H])),BoardSize[Size],"?",1))</f>
        <v/>
      </c>
      <c r="R237" s="4" t="str">
        <f t="array" aca="true" ref="R237">IF(COUNTA(OrderData[[#This Row],[Box Style]], OrderData[[#This Row],[Height (mm)]:[Depth (mm)]])=0, "",_xlfn.XLOOKUP(1,  (MAX(OrderData[[#This Row],[Board H]:[Board W]]) &gt;= BoardSize[Min W])  *(MAX(OrderData[[#This Row],[Board H]:[Board W]]) &lt; BoardSize[Max W]),  BoardSize[Size],  "?",1 ))</f>
        <v/>
      </c>
      <c r="S23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7" s="65" t="str">
        <f t="array" aca="true" ref="T23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7" s="39" t="str">
        <f t="array" aca="true" ref="U2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7" s="35" t="str">
        <f t="array" aca="true" ref="V2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7" s="66"/>
    </row>
    <row r="238" spans="2:23" customHeight="1">
      <c r="B238" s="64" t="str">
        <f>IF(COUNTA(OrderData[[#This Row],[Box Style]], OrderData[[#This Row],[Height (mm)]:[Depth (mm)]]) = 0, "", IF(ISNUMBER(B237),  B237+1,  1))</f>
        <v/>
      </c>
      <c r="C238" s="41"/>
      <c r="D238" s="41"/>
      <c r="E238" s="9"/>
      <c r="F238" s="25"/>
      <c r="G238" s="42"/>
      <c r="H238" s="42"/>
      <c r="I238" s="42"/>
      <c r="J238" s="42"/>
      <c r="K238" s="28"/>
      <c r="L238" s="25"/>
      <c r="M238" s="25"/>
      <c r="N238" s="4" t="str">
        <f>IF(ISBLANK(OrderData[[#This Row],[Height (mm)]]),"", IF(ISBLANK(OrderData[[#This Row],[Quantity (default 1)]]), 1,OrderData[[#This Row],[Quantity (default 1)]]))</f>
        <v/>
      </c>
      <c r="O238" s="4" t="str">
        <f t="array" aca="true" ref="O2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8" s="4" t="str">
        <f t="array" aca="true" ref="P2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8" s="4" t="str">
        <f t="array" aca="true" ref="Q238">IF(COUNTA(OrderData[[#This Row],[Box Style]],OrderData[[#This Row],[Height (mm)]:[Depth (mm)]])=0,"",_xlfn.XLOOKUP(1, ((MIN(OrderData[[#This Row],[Board H]:[Board W]]) &gt;=BoardSize[Min H]) *(MIN(OrderData[[#This Row],[Board H]:[Board W]]) &lt;BoardSize[Max H])),BoardSize[Size],"?",1))</f>
        <v/>
      </c>
      <c r="R238" s="4" t="str">
        <f t="array" aca="true" ref="R238">IF(COUNTA(OrderData[[#This Row],[Box Style]], OrderData[[#This Row],[Height (mm)]:[Depth (mm)]])=0, "",_xlfn.XLOOKUP(1,  (MAX(OrderData[[#This Row],[Board H]:[Board W]]) &gt;= BoardSize[Min W])  *(MAX(OrderData[[#This Row],[Board H]:[Board W]]) &lt; BoardSize[Max W]),  BoardSize[Size],  "?",1 ))</f>
        <v/>
      </c>
      <c r="S23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8" s="65" t="str">
        <f t="array" aca="true" ref="T23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8" s="39" t="str">
        <f t="array" aca="true" ref="U2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8" s="35" t="str">
        <f t="array" aca="true" ref="V2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8" s="66"/>
    </row>
    <row r="239" spans="2:23" customHeight="1">
      <c r="B239" s="64" t="str">
        <f>IF(COUNTA(OrderData[[#This Row],[Box Style]], OrderData[[#This Row],[Height (mm)]:[Depth (mm)]]) = 0, "", IF(ISNUMBER(B238),  B238+1,  1))</f>
        <v/>
      </c>
      <c r="C239" s="41"/>
      <c r="D239" s="41"/>
      <c r="E239" s="9"/>
      <c r="F239" s="25"/>
      <c r="G239" s="42"/>
      <c r="H239" s="42"/>
      <c r="I239" s="42"/>
      <c r="J239" s="42"/>
      <c r="K239" s="28"/>
      <c r="L239" s="25"/>
      <c r="M239" s="25"/>
      <c r="N239" s="4" t="str">
        <f>IF(ISBLANK(OrderData[[#This Row],[Height (mm)]]),"", IF(ISBLANK(OrderData[[#This Row],[Quantity (default 1)]]), 1,OrderData[[#This Row],[Quantity (default 1)]]))</f>
        <v/>
      </c>
      <c r="O239" s="4" t="str">
        <f t="array" aca="true" ref="O2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39" s="4" t="str">
        <f t="array" aca="true" ref="P2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39" s="4" t="str">
        <f t="array" aca="true" ref="Q239">IF(COUNTA(OrderData[[#This Row],[Box Style]],OrderData[[#This Row],[Height (mm)]:[Depth (mm)]])=0,"",_xlfn.XLOOKUP(1, ((MIN(OrderData[[#This Row],[Board H]:[Board W]]) &gt;=BoardSize[Min H]) *(MIN(OrderData[[#This Row],[Board H]:[Board W]]) &lt;BoardSize[Max H])),BoardSize[Size],"?",1))</f>
        <v/>
      </c>
      <c r="R239" s="4" t="str">
        <f t="array" aca="true" ref="R239">IF(COUNTA(OrderData[[#This Row],[Box Style]], OrderData[[#This Row],[Height (mm)]:[Depth (mm)]])=0, "",_xlfn.XLOOKUP(1,  (MAX(OrderData[[#This Row],[Board H]:[Board W]]) &gt;= BoardSize[Min W])  *(MAX(OrderData[[#This Row],[Board H]:[Board W]]) &lt; BoardSize[Max W]),  BoardSize[Size],  "?",1 ))</f>
        <v/>
      </c>
      <c r="S23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39" s="65" t="str">
        <f t="array" aca="true" ref="T23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39" s="39" t="str">
        <f t="array" aca="true" ref="U2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39" s="35" t="str">
        <f t="array" aca="true" ref="V2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39" s="66"/>
    </row>
    <row r="240" spans="2:23" customHeight="1">
      <c r="B240" s="64" t="str">
        <f>IF(COUNTA(OrderData[[#This Row],[Box Style]], OrderData[[#This Row],[Height (mm)]:[Depth (mm)]]) = 0, "", IF(ISNUMBER(B239),  B239+1,  1))</f>
        <v/>
      </c>
      <c r="C240" s="41"/>
      <c r="D240" s="41"/>
      <c r="E240" s="9"/>
      <c r="F240" s="25"/>
      <c r="G240" s="42"/>
      <c r="H240" s="42"/>
      <c r="I240" s="42"/>
      <c r="J240" s="42"/>
      <c r="K240" s="28"/>
      <c r="L240" s="25"/>
      <c r="M240" s="25"/>
      <c r="N240" s="4" t="str">
        <f>IF(ISBLANK(OrderData[[#This Row],[Height (mm)]]),"", IF(ISBLANK(OrderData[[#This Row],[Quantity (default 1)]]), 1,OrderData[[#This Row],[Quantity (default 1)]]))</f>
        <v/>
      </c>
      <c r="O240" s="4" t="str">
        <f t="array" aca="true" ref="O2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0" s="4" t="str">
        <f t="array" aca="true" ref="P2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0" s="4" t="str">
        <f t="array" aca="true" ref="Q240">IF(COUNTA(OrderData[[#This Row],[Box Style]],OrderData[[#This Row],[Height (mm)]:[Depth (mm)]])=0,"",_xlfn.XLOOKUP(1, ((MIN(OrderData[[#This Row],[Board H]:[Board W]]) &gt;=BoardSize[Min H]) *(MIN(OrderData[[#This Row],[Board H]:[Board W]]) &lt;BoardSize[Max H])),BoardSize[Size],"?",1))</f>
        <v/>
      </c>
      <c r="R240" s="4" t="str">
        <f t="array" aca="true" ref="R240">IF(COUNTA(OrderData[[#This Row],[Box Style]], OrderData[[#This Row],[Height (mm)]:[Depth (mm)]])=0, "",_xlfn.XLOOKUP(1,  (MAX(OrderData[[#This Row],[Board H]:[Board W]]) &gt;= BoardSize[Min W])  *(MAX(OrderData[[#This Row],[Board H]:[Board W]]) &lt; BoardSize[Max W]),  BoardSize[Size],  "?",1 ))</f>
        <v/>
      </c>
      <c r="S24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0" s="65" t="str">
        <f t="array" aca="true" ref="T24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0" s="39" t="str">
        <f t="array" aca="true" ref="U2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0" s="35" t="str">
        <f t="array" aca="true" ref="V2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0" s="66"/>
    </row>
    <row r="241" spans="2:23" customHeight="1">
      <c r="B241" s="64" t="str">
        <f>IF(COUNTA(OrderData[[#This Row],[Box Style]], OrderData[[#This Row],[Height (mm)]:[Depth (mm)]]) = 0, "", IF(ISNUMBER(B240),  B240+1,  1))</f>
        <v/>
      </c>
      <c r="C241" s="41"/>
      <c r="D241" s="41"/>
      <c r="E241" s="9"/>
      <c r="F241" s="25"/>
      <c r="G241" s="42"/>
      <c r="H241" s="42"/>
      <c r="I241" s="42"/>
      <c r="J241" s="42"/>
      <c r="K241" s="28"/>
      <c r="L241" s="25"/>
      <c r="M241" s="25"/>
      <c r="N241" s="4" t="str">
        <f>IF(ISBLANK(OrderData[[#This Row],[Height (mm)]]),"", IF(ISBLANK(OrderData[[#This Row],[Quantity (default 1)]]), 1,OrderData[[#This Row],[Quantity (default 1)]]))</f>
        <v/>
      </c>
      <c r="O241" s="4" t="str">
        <f t="array" aca="true" ref="O2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1" s="4" t="str">
        <f t="array" aca="true" ref="P2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1" s="4" t="str">
        <f t="array" aca="true" ref="Q241">IF(COUNTA(OrderData[[#This Row],[Box Style]],OrderData[[#This Row],[Height (mm)]:[Depth (mm)]])=0,"",_xlfn.XLOOKUP(1, ((MIN(OrderData[[#This Row],[Board H]:[Board W]]) &gt;=BoardSize[Min H]) *(MIN(OrderData[[#This Row],[Board H]:[Board W]]) &lt;BoardSize[Max H])),BoardSize[Size],"?",1))</f>
        <v/>
      </c>
      <c r="R241" s="4" t="str">
        <f t="array" aca="true" ref="R241">IF(COUNTA(OrderData[[#This Row],[Box Style]], OrderData[[#This Row],[Height (mm)]:[Depth (mm)]])=0, "",_xlfn.XLOOKUP(1,  (MAX(OrderData[[#This Row],[Board H]:[Board W]]) &gt;= BoardSize[Min W])  *(MAX(OrderData[[#This Row],[Board H]:[Board W]]) &lt; BoardSize[Max W]),  BoardSize[Size],  "?",1 ))</f>
        <v/>
      </c>
      <c r="S24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1" s="65" t="str">
        <f t="array" aca="true" ref="T24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1" s="39" t="str">
        <f t="array" aca="true" ref="U2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1" s="35" t="str">
        <f t="array" aca="true" ref="V2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1" s="66"/>
    </row>
    <row r="242" spans="2:23" customHeight="1">
      <c r="B242" s="64" t="str">
        <f>IF(COUNTA(OrderData[[#This Row],[Box Style]], OrderData[[#This Row],[Height (mm)]:[Depth (mm)]]) = 0, "", IF(ISNUMBER(B241),  B241+1,  1))</f>
        <v/>
      </c>
      <c r="C242" s="41"/>
      <c r="D242" s="41"/>
      <c r="E242" s="9"/>
      <c r="F242" s="25"/>
      <c r="G242" s="42"/>
      <c r="H242" s="42"/>
      <c r="I242" s="42"/>
      <c r="J242" s="42"/>
      <c r="K242" s="28"/>
      <c r="L242" s="25"/>
      <c r="M242" s="25"/>
      <c r="N242" s="4" t="str">
        <f>IF(ISBLANK(OrderData[[#This Row],[Height (mm)]]),"", IF(ISBLANK(OrderData[[#This Row],[Quantity (default 1)]]), 1,OrderData[[#This Row],[Quantity (default 1)]]))</f>
        <v/>
      </c>
      <c r="O242" s="4" t="str">
        <f t="array" aca="true" ref="O2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2" s="4" t="str">
        <f t="array" aca="true" ref="P2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2" s="4" t="str">
        <f t="array" aca="true" ref="Q242">IF(COUNTA(OrderData[[#This Row],[Box Style]],OrderData[[#This Row],[Height (mm)]:[Depth (mm)]])=0,"",_xlfn.XLOOKUP(1, ((MIN(OrderData[[#This Row],[Board H]:[Board W]]) &gt;=BoardSize[Min H]) *(MIN(OrderData[[#This Row],[Board H]:[Board W]]) &lt;BoardSize[Max H])),BoardSize[Size],"?",1))</f>
        <v/>
      </c>
      <c r="R242" s="4" t="str">
        <f t="array" aca="true" ref="R242">IF(COUNTA(OrderData[[#This Row],[Box Style]], OrderData[[#This Row],[Height (mm)]:[Depth (mm)]])=0, "",_xlfn.XLOOKUP(1,  (MAX(OrderData[[#This Row],[Board H]:[Board W]]) &gt;= BoardSize[Min W])  *(MAX(OrderData[[#This Row],[Board H]:[Board W]]) &lt; BoardSize[Max W]),  BoardSize[Size],  "?",1 ))</f>
        <v/>
      </c>
      <c r="S24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2" s="65" t="str">
        <f t="array" aca="true" ref="T24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2" s="39" t="str">
        <f t="array" aca="true" ref="U2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2" s="35" t="str">
        <f t="array" aca="true" ref="V2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2" s="66"/>
    </row>
    <row r="243" spans="2:23" customHeight="1">
      <c r="B243" s="64" t="str">
        <f>IF(COUNTA(OrderData[[#This Row],[Box Style]], OrderData[[#This Row],[Height (mm)]:[Depth (mm)]]) = 0, "", IF(ISNUMBER(B242),  B242+1,  1))</f>
        <v/>
      </c>
      <c r="C243" s="41"/>
      <c r="D243" s="41"/>
      <c r="E243" s="9"/>
      <c r="F243" s="25"/>
      <c r="G243" s="42"/>
      <c r="H243" s="42"/>
      <c r="I243" s="42"/>
      <c r="J243" s="42"/>
      <c r="K243" s="28"/>
      <c r="L243" s="25"/>
      <c r="M243" s="25"/>
      <c r="N243" s="4" t="str">
        <f>IF(ISBLANK(OrderData[[#This Row],[Height (mm)]]),"", IF(ISBLANK(OrderData[[#This Row],[Quantity (default 1)]]), 1,OrderData[[#This Row],[Quantity (default 1)]]))</f>
        <v/>
      </c>
      <c r="O243" s="4" t="str">
        <f t="array" aca="true" ref="O2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3" s="4" t="str">
        <f t="array" aca="true" ref="P2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3" s="4" t="str">
        <f t="array" aca="true" ref="Q243">IF(COUNTA(OrderData[[#This Row],[Box Style]],OrderData[[#This Row],[Height (mm)]:[Depth (mm)]])=0,"",_xlfn.XLOOKUP(1, ((MIN(OrderData[[#This Row],[Board H]:[Board W]]) &gt;=BoardSize[Min H]) *(MIN(OrderData[[#This Row],[Board H]:[Board W]]) &lt;BoardSize[Max H])),BoardSize[Size],"?",1))</f>
        <v/>
      </c>
      <c r="R243" s="4" t="str">
        <f t="array" aca="true" ref="R243">IF(COUNTA(OrderData[[#This Row],[Box Style]], OrderData[[#This Row],[Height (mm)]:[Depth (mm)]])=0, "",_xlfn.XLOOKUP(1,  (MAX(OrderData[[#This Row],[Board H]:[Board W]]) &gt;= BoardSize[Min W])  *(MAX(OrderData[[#This Row],[Board H]:[Board W]]) &lt; BoardSize[Max W]),  BoardSize[Size],  "?",1 ))</f>
        <v/>
      </c>
      <c r="S24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3" s="65" t="str">
        <f t="array" aca="true" ref="T24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3" s="39" t="str">
        <f t="array" aca="true" ref="U2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3" s="35" t="str">
        <f t="array" aca="true" ref="V2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3" s="66"/>
    </row>
    <row r="244" spans="2:23" customHeight="1">
      <c r="B244" s="64" t="str">
        <f>IF(COUNTA(OrderData[[#This Row],[Box Style]], OrderData[[#This Row],[Height (mm)]:[Depth (mm)]]) = 0, "", IF(ISNUMBER(B243),  B243+1,  1))</f>
        <v/>
      </c>
      <c r="C244" s="41"/>
      <c r="D244" s="41"/>
      <c r="E244" s="9"/>
      <c r="F244" s="25"/>
      <c r="G244" s="42"/>
      <c r="H244" s="42"/>
      <c r="I244" s="42"/>
      <c r="J244" s="42"/>
      <c r="K244" s="28"/>
      <c r="L244" s="25"/>
      <c r="M244" s="25"/>
      <c r="N244" s="4" t="str">
        <f>IF(ISBLANK(OrderData[[#This Row],[Height (mm)]]),"", IF(ISBLANK(OrderData[[#This Row],[Quantity (default 1)]]), 1,OrderData[[#This Row],[Quantity (default 1)]]))</f>
        <v/>
      </c>
      <c r="O244" s="4" t="str">
        <f t="array" aca="true" ref="O2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4" s="4" t="str">
        <f t="array" aca="true" ref="P2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4" s="4" t="str">
        <f t="array" aca="true" ref="Q244">IF(COUNTA(OrderData[[#This Row],[Box Style]],OrderData[[#This Row],[Height (mm)]:[Depth (mm)]])=0,"",_xlfn.XLOOKUP(1, ((MIN(OrderData[[#This Row],[Board H]:[Board W]]) &gt;=BoardSize[Min H]) *(MIN(OrderData[[#This Row],[Board H]:[Board W]]) &lt;BoardSize[Max H])),BoardSize[Size],"?",1))</f>
        <v/>
      </c>
      <c r="R244" s="4" t="str">
        <f t="array" aca="true" ref="R244">IF(COUNTA(OrderData[[#This Row],[Box Style]], OrderData[[#This Row],[Height (mm)]:[Depth (mm)]])=0, "",_xlfn.XLOOKUP(1,  (MAX(OrderData[[#This Row],[Board H]:[Board W]]) &gt;= BoardSize[Min W])  *(MAX(OrderData[[#This Row],[Board H]:[Board W]]) &lt; BoardSize[Max W]),  BoardSize[Size],  "?",1 ))</f>
        <v/>
      </c>
      <c r="S24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4" s="65" t="str">
        <f t="array" aca="true" ref="T24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4" s="39" t="str">
        <f t="array" aca="true" ref="U2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4" s="35" t="str">
        <f t="array" aca="true" ref="V2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4" s="66"/>
    </row>
    <row r="245" spans="2:23" customHeight="1">
      <c r="B245" s="64" t="str">
        <f>IF(COUNTA(OrderData[[#This Row],[Box Style]], OrderData[[#This Row],[Height (mm)]:[Depth (mm)]]) = 0, "", IF(ISNUMBER(B244),  B244+1,  1))</f>
        <v/>
      </c>
      <c r="C245" s="41"/>
      <c r="D245" s="41"/>
      <c r="E245" s="9"/>
      <c r="F245" s="25"/>
      <c r="G245" s="42"/>
      <c r="H245" s="42"/>
      <c r="I245" s="42"/>
      <c r="J245" s="42"/>
      <c r="K245" s="28"/>
      <c r="L245" s="25"/>
      <c r="M245" s="25"/>
      <c r="N245" s="4" t="str">
        <f>IF(ISBLANK(OrderData[[#This Row],[Height (mm)]]),"", IF(ISBLANK(OrderData[[#This Row],[Quantity (default 1)]]), 1,OrderData[[#This Row],[Quantity (default 1)]]))</f>
        <v/>
      </c>
      <c r="O245" s="4" t="str">
        <f t="array" aca="true" ref="O2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5" s="4" t="str">
        <f t="array" aca="true" ref="P2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5" s="4" t="str">
        <f t="array" aca="true" ref="Q245">IF(COUNTA(OrderData[[#This Row],[Box Style]],OrderData[[#This Row],[Height (mm)]:[Depth (mm)]])=0,"",_xlfn.XLOOKUP(1, ((MIN(OrderData[[#This Row],[Board H]:[Board W]]) &gt;=BoardSize[Min H]) *(MIN(OrderData[[#This Row],[Board H]:[Board W]]) &lt;BoardSize[Max H])),BoardSize[Size],"?",1))</f>
        <v/>
      </c>
      <c r="R245" s="4" t="str">
        <f t="array" aca="true" ref="R245">IF(COUNTA(OrderData[[#This Row],[Box Style]], OrderData[[#This Row],[Height (mm)]:[Depth (mm)]])=0, "",_xlfn.XLOOKUP(1,  (MAX(OrderData[[#This Row],[Board H]:[Board W]]) &gt;= BoardSize[Min W])  *(MAX(OrderData[[#This Row],[Board H]:[Board W]]) &lt; BoardSize[Max W]),  BoardSize[Size],  "?",1 ))</f>
        <v/>
      </c>
      <c r="S24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5" s="65" t="str">
        <f t="array" aca="true" ref="T24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5" s="39" t="str">
        <f t="array" aca="true" ref="U2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5" s="35" t="str">
        <f t="array" aca="true" ref="V2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5" s="66"/>
    </row>
    <row r="246" spans="2:23" customHeight="1">
      <c r="B246" s="64" t="str">
        <f>IF(COUNTA(OrderData[[#This Row],[Box Style]], OrderData[[#This Row],[Height (mm)]:[Depth (mm)]]) = 0, "", IF(ISNUMBER(B245),  B245+1,  1))</f>
        <v/>
      </c>
      <c r="C246" s="41"/>
      <c r="D246" s="41"/>
      <c r="E246" s="9"/>
      <c r="F246" s="25"/>
      <c r="G246" s="42"/>
      <c r="H246" s="42"/>
      <c r="I246" s="42"/>
      <c r="J246" s="42"/>
      <c r="K246" s="28"/>
      <c r="L246" s="25"/>
      <c r="M246" s="25"/>
      <c r="N246" s="4" t="str">
        <f>IF(ISBLANK(OrderData[[#This Row],[Height (mm)]]),"", IF(ISBLANK(OrderData[[#This Row],[Quantity (default 1)]]), 1,OrderData[[#This Row],[Quantity (default 1)]]))</f>
        <v/>
      </c>
      <c r="O246" s="4" t="str">
        <f t="array" aca="true" ref="O2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6" s="4" t="str">
        <f t="array" aca="true" ref="P2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6" s="4" t="str">
        <f t="array" aca="true" ref="Q246">IF(COUNTA(OrderData[[#This Row],[Box Style]],OrderData[[#This Row],[Height (mm)]:[Depth (mm)]])=0,"",_xlfn.XLOOKUP(1, ((MIN(OrderData[[#This Row],[Board H]:[Board W]]) &gt;=BoardSize[Min H]) *(MIN(OrderData[[#This Row],[Board H]:[Board W]]) &lt;BoardSize[Max H])),BoardSize[Size],"?",1))</f>
        <v/>
      </c>
      <c r="R246" s="4" t="str">
        <f t="array" aca="true" ref="R246">IF(COUNTA(OrderData[[#This Row],[Box Style]], OrderData[[#This Row],[Height (mm)]:[Depth (mm)]])=0, "",_xlfn.XLOOKUP(1,  (MAX(OrderData[[#This Row],[Board H]:[Board W]]) &gt;= BoardSize[Min W])  *(MAX(OrderData[[#This Row],[Board H]:[Board W]]) &lt; BoardSize[Max W]),  BoardSize[Size],  "?",1 ))</f>
        <v/>
      </c>
      <c r="S24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6" s="65" t="str">
        <f t="array" aca="true" ref="T24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6" s="39" t="str">
        <f t="array" aca="true" ref="U2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6" s="35" t="str">
        <f t="array" aca="true" ref="V2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6" s="66"/>
    </row>
    <row r="247" spans="2:23" customHeight="1">
      <c r="B247" s="64" t="str">
        <f>IF(COUNTA(OrderData[[#This Row],[Box Style]], OrderData[[#This Row],[Height (mm)]:[Depth (mm)]]) = 0, "", IF(ISNUMBER(B246),  B246+1,  1))</f>
        <v/>
      </c>
      <c r="C247" s="41"/>
      <c r="D247" s="41"/>
      <c r="E247" s="9"/>
      <c r="F247" s="25"/>
      <c r="G247" s="42"/>
      <c r="H247" s="42"/>
      <c r="I247" s="42"/>
      <c r="J247" s="42"/>
      <c r="K247" s="28"/>
      <c r="L247" s="25"/>
      <c r="M247" s="25"/>
      <c r="N247" s="4" t="str">
        <f>IF(ISBLANK(OrderData[[#This Row],[Height (mm)]]),"", IF(ISBLANK(OrderData[[#This Row],[Quantity (default 1)]]), 1,OrderData[[#This Row],[Quantity (default 1)]]))</f>
        <v/>
      </c>
      <c r="O247" s="4" t="str">
        <f t="array" aca="true" ref="O2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7" s="4" t="str">
        <f t="array" aca="true" ref="P2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7" s="4" t="str">
        <f t="array" aca="true" ref="Q247">IF(COUNTA(OrderData[[#This Row],[Box Style]],OrderData[[#This Row],[Height (mm)]:[Depth (mm)]])=0,"",_xlfn.XLOOKUP(1, ((MIN(OrderData[[#This Row],[Board H]:[Board W]]) &gt;=BoardSize[Min H]) *(MIN(OrderData[[#This Row],[Board H]:[Board W]]) &lt;BoardSize[Max H])),BoardSize[Size],"?",1))</f>
        <v/>
      </c>
      <c r="R247" s="4" t="str">
        <f t="array" aca="true" ref="R247">IF(COUNTA(OrderData[[#This Row],[Box Style]], OrderData[[#This Row],[Height (mm)]:[Depth (mm)]])=0, "",_xlfn.XLOOKUP(1,  (MAX(OrderData[[#This Row],[Board H]:[Board W]]) &gt;= BoardSize[Min W])  *(MAX(OrderData[[#This Row],[Board H]:[Board W]]) &lt; BoardSize[Max W]),  BoardSize[Size],  "?",1 ))</f>
        <v/>
      </c>
      <c r="S24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7" s="65" t="str">
        <f t="array" aca="true" ref="T24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7" s="39" t="str">
        <f t="array" aca="true" ref="U2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7" s="35" t="str">
        <f t="array" aca="true" ref="V2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7" s="66"/>
    </row>
    <row r="248" spans="2:23" customHeight="1">
      <c r="B248" s="64" t="str">
        <f>IF(COUNTA(OrderData[[#This Row],[Box Style]], OrderData[[#This Row],[Height (mm)]:[Depth (mm)]]) = 0, "", IF(ISNUMBER(B247),  B247+1,  1))</f>
        <v/>
      </c>
      <c r="C248" s="41"/>
      <c r="D248" s="41"/>
      <c r="E248" s="9"/>
      <c r="F248" s="25"/>
      <c r="G248" s="42"/>
      <c r="H248" s="42"/>
      <c r="I248" s="42"/>
      <c r="J248" s="42"/>
      <c r="K248" s="28"/>
      <c r="L248" s="25"/>
      <c r="M248" s="25"/>
      <c r="N248" s="4" t="str">
        <f>IF(ISBLANK(OrderData[[#This Row],[Height (mm)]]),"", IF(ISBLANK(OrderData[[#This Row],[Quantity (default 1)]]), 1,OrderData[[#This Row],[Quantity (default 1)]]))</f>
        <v/>
      </c>
      <c r="O248" s="4" t="str">
        <f t="array" aca="true" ref="O2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8" s="4" t="str">
        <f t="array" aca="true" ref="P2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8" s="4" t="str">
        <f t="array" aca="true" ref="Q248">IF(COUNTA(OrderData[[#This Row],[Box Style]],OrderData[[#This Row],[Height (mm)]:[Depth (mm)]])=0,"",_xlfn.XLOOKUP(1, ((MIN(OrderData[[#This Row],[Board H]:[Board W]]) &gt;=BoardSize[Min H]) *(MIN(OrderData[[#This Row],[Board H]:[Board W]]) &lt;BoardSize[Max H])),BoardSize[Size],"?",1))</f>
        <v/>
      </c>
      <c r="R248" s="4" t="str">
        <f t="array" aca="true" ref="R248">IF(COUNTA(OrderData[[#This Row],[Box Style]], OrderData[[#This Row],[Height (mm)]:[Depth (mm)]])=0, "",_xlfn.XLOOKUP(1,  (MAX(OrderData[[#This Row],[Board H]:[Board W]]) &gt;= BoardSize[Min W])  *(MAX(OrderData[[#This Row],[Board H]:[Board W]]) &lt; BoardSize[Max W]),  BoardSize[Size],  "?",1 ))</f>
        <v/>
      </c>
      <c r="S24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8" s="65" t="str">
        <f t="array" aca="true" ref="T24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8" s="39" t="str">
        <f t="array" aca="true" ref="U2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8" s="35" t="str">
        <f t="array" aca="true" ref="V2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8" s="66"/>
    </row>
    <row r="249" spans="2:23" customHeight="1">
      <c r="B249" s="64" t="str">
        <f>IF(COUNTA(OrderData[[#This Row],[Box Style]], OrderData[[#This Row],[Height (mm)]:[Depth (mm)]]) = 0, "", IF(ISNUMBER(B248),  B248+1,  1))</f>
        <v/>
      </c>
      <c r="C249" s="41"/>
      <c r="D249" s="41"/>
      <c r="E249" s="9"/>
      <c r="F249" s="25"/>
      <c r="G249" s="42"/>
      <c r="H249" s="42"/>
      <c r="I249" s="42"/>
      <c r="J249" s="42"/>
      <c r="K249" s="28"/>
      <c r="L249" s="25"/>
      <c r="M249" s="25"/>
      <c r="N249" s="4" t="str">
        <f>IF(ISBLANK(OrderData[[#This Row],[Height (mm)]]),"", IF(ISBLANK(OrderData[[#This Row],[Quantity (default 1)]]), 1,OrderData[[#This Row],[Quantity (default 1)]]))</f>
        <v/>
      </c>
      <c r="O249" s="4" t="str">
        <f t="array" aca="true" ref="O2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49" s="4" t="str">
        <f t="array" aca="true" ref="P2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49" s="4" t="str">
        <f t="array" aca="true" ref="Q249">IF(COUNTA(OrderData[[#This Row],[Box Style]],OrderData[[#This Row],[Height (mm)]:[Depth (mm)]])=0,"",_xlfn.XLOOKUP(1, ((MIN(OrderData[[#This Row],[Board H]:[Board W]]) &gt;=BoardSize[Min H]) *(MIN(OrderData[[#This Row],[Board H]:[Board W]]) &lt;BoardSize[Max H])),BoardSize[Size],"?",1))</f>
        <v/>
      </c>
      <c r="R249" s="4" t="str">
        <f t="array" aca="true" ref="R249">IF(COUNTA(OrderData[[#This Row],[Box Style]], OrderData[[#This Row],[Height (mm)]:[Depth (mm)]])=0, "",_xlfn.XLOOKUP(1,  (MAX(OrderData[[#This Row],[Board H]:[Board W]]) &gt;= BoardSize[Min W])  *(MAX(OrderData[[#This Row],[Board H]:[Board W]]) &lt; BoardSize[Max W]),  BoardSize[Size],  "?",1 ))</f>
        <v/>
      </c>
      <c r="S24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49" s="65" t="str">
        <f t="array" aca="true" ref="T24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49" s="39" t="str">
        <f t="array" aca="true" ref="U2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49" s="35" t="str">
        <f t="array" aca="true" ref="V2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49" s="66"/>
    </row>
    <row r="250" spans="2:23" customHeight="1">
      <c r="B250" s="64" t="str">
        <f>IF(COUNTA(OrderData[[#This Row],[Box Style]], OrderData[[#This Row],[Height (mm)]:[Depth (mm)]]) = 0, "", IF(ISNUMBER(B249),  B249+1,  1))</f>
        <v/>
      </c>
      <c r="C250" s="41"/>
      <c r="D250" s="41"/>
      <c r="E250" s="9"/>
      <c r="F250" s="25"/>
      <c r="G250" s="42"/>
      <c r="H250" s="42"/>
      <c r="I250" s="42"/>
      <c r="J250" s="42"/>
      <c r="K250" s="28"/>
      <c r="L250" s="25"/>
      <c r="M250" s="25"/>
      <c r="N250" s="4" t="str">
        <f>IF(ISBLANK(OrderData[[#This Row],[Height (mm)]]),"", IF(ISBLANK(OrderData[[#This Row],[Quantity (default 1)]]), 1,OrderData[[#This Row],[Quantity (default 1)]]))</f>
        <v/>
      </c>
      <c r="O250" s="4" t="str">
        <f t="array" aca="true" ref="O2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0" s="4" t="str">
        <f t="array" aca="true" ref="P2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0" s="4" t="str">
        <f t="array" aca="true" ref="Q250">IF(COUNTA(OrderData[[#This Row],[Box Style]],OrderData[[#This Row],[Height (mm)]:[Depth (mm)]])=0,"",_xlfn.XLOOKUP(1, ((MIN(OrderData[[#This Row],[Board H]:[Board W]]) &gt;=BoardSize[Min H]) *(MIN(OrderData[[#This Row],[Board H]:[Board W]]) &lt;BoardSize[Max H])),BoardSize[Size],"?",1))</f>
        <v/>
      </c>
      <c r="R250" s="4" t="str">
        <f t="array" aca="true" ref="R250">IF(COUNTA(OrderData[[#This Row],[Box Style]], OrderData[[#This Row],[Height (mm)]:[Depth (mm)]])=0, "",_xlfn.XLOOKUP(1,  (MAX(OrderData[[#This Row],[Board H]:[Board W]]) &gt;= BoardSize[Min W])  *(MAX(OrderData[[#This Row],[Board H]:[Board W]]) &lt; BoardSize[Max W]),  BoardSize[Size],  "?",1 ))</f>
        <v/>
      </c>
      <c r="S25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0" s="65" t="str">
        <f t="array" aca="true" ref="T25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0" s="39" t="str">
        <f t="array" aca="true" ref="U2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0" s="35" t="str">
        <f t="array" aca="true" ref="V2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0" s="66"/>
    </row>
    <row r="251" spans="2:23" customHeight="1">
      <c r="B251" s="64" t="str">
        <f>IF(COUNTA(OrderData[[#This Row],[Box Style]], OrderData[[#This Row],[Height (mm)]:[Depth (mm)]]) = 0, "", IF(ISNUMBER(B250),  B250+1,  1))</f>
        <v/>
      </c>
      <c r="C251" s="41"/>
      <c r="D251" s="41"/>
      <c r="E251" s="9"/>
      <c r="F251" s="25"/>
      <c r="G251" s="42"/>
      <c r="H251" s="42"/>
      <c r="I251" s="42"/>
      <c r="J251" s="42"/>
      <c r="K251" s="28"/>
      <c r="L251" s="25"/>
      <c r="M251" s="25"/>
      <c r="N251" s="4" t="str">
        <f>IF(ISBLANK(OrderData[[#This Row],[Height (mm)]]),"", IF(ISBLANK(OrderData[[#This Row],[Quantity (default 1)]]), 1,OrderData[[#This Row],[Quantity (default 1)]]))</f>
        <v/>
      </c>
      <c r="O251" s="4" t="str">
        <f t="array" aca="true" ref="O2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1" s="4" t="str">
        <f t="array" aca="true" ref="P2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1" s="4" t="str">
        <f t="array" aca="true" ref="Q251">IF(COUNTA(OrderData[[#This Row],[Box Style]],OrderData[[#This Row],[Height (mm)]:[Depth (mm)]])=0,"",_xlfn.XLOOKUP(1, ((MIN(OrderData[[#This Row],[Board H]:[Board W]]) &gt;=BoardSize[Min H]) *(MIN(OrderData[[#This Row],[Board H]:[Board W]]) &lt;BoardSize[Max H])),BoardSize[Size],"?",1))</f>
        <v/>
      </c>
      <c r="R251" s="4" t="str">
        <f t="array" aca="true" ref="R251">IF(COUNTA(OrderData[[#This Row],[Box Style]], OrderData[[#This Row],[Height (mm)]:[Depth (mm)]])=0, "",_xlfn.XLOOKUP(1,  (MAX(OrderData[[#This Row],[Board H]:[Board W]]) &gt;= BoardSize[Min W])  *(MAX(OrderData[[#This Row],[Board H]:[Board W]]) &lt; BoardSize[Max W]),  BoardSize[Size],  "?",1 ))</f>
        <v/>
      </c>
      <c r="S25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1" s="65" t="str">
        <f t="array" aca="true" ref="T25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1" s="39" t="str">
        <f t="array" aca="true" ref="U2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1" s="35" t="str">
        <f t="array" aca="true" ref="V2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1" s="66"/>
    </row>
    <row r="252" spans="2:23" customHeight="1">
      <c r="B252" s="64" t="str">
        <f>IF(COUNTA(OrderData[[#This Row],[Box Style]], OrderData[[#This Row],[Height (mm)]:[Depth (mm)]]) = 0, "", IF(ISNUMBER(B251),  B251+1,  1))</f>
        <v/>
      </c>
      <c r="C252" s="41"/>
      <c r="D252" s="41"/>
      <c r="E252" s="9"/>
      <c r="F252" s="25"/>
      <c r="G252" s="42"/>
      <c r="H252" s="42"/>
      <c r="I252" s="42"/>
      <c r="J252" s="42"/>
      <c r="K252" s="28"/>
      <c r="L252" s="25"/>
      <c r="M252" s="25"/>
      <c r="N252" s="4" t="str">
        <f>IF(ISBLANK(OrderData[[#This Row],[Height (mm)]]),"", IF(ISBLANK(OrderData[[#This Row],[Quantity (default 1)]]), 1,OrderData[[#This Row],[Quantity (default 1)]]))</f>
        <v/>
      </c>
      <c r="O252" s="4" t="str">
        <f t="array" aca="true" ref="O2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2" s="4" t="str">
        <f t="array" aca="true" ref="P2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2" s="4" t="str">
        <f t="array" aca="true" ref="Q252">IF(COUNTA(OrderData[[#This Row],[Box Style]],OrderData[[#This Row],[Height (mm)]:[Depth (mm)]])=0,"",_xlfn.XLOOKUP(1, ((MIN(OrderData[[#This Row],[Board H]:[Board W]]) &gt;=BoardSize[Min H]) *(MIN(OrderData[[#This Row],[Board H]:[Board W]]) &lt;BoardSize[Max H])),BoardSize[Size],"?",1))</f>
        <v/>
      </c>
      <c r="R252" s="4" t="str">
        <f t="array" aca="true" ref="R252">IF(COUNTA(OrderData[[#This Row],[Box Style]], OrderData[[#This Row],[Height (mm)]:[Depth (mm)]])=0, "",_xlfn.XLOOKUP(1,  (MAX(OrderData[[#This Row],[Board H]:[Board W]]) &gt;= BoardSize[Min W])  *(MAX(OrderData[[#This Row],[Board H]:[Board W]]) &lt; BoardSize[Max W]),  BoardSize[Size],  "?",1 ))</f>
        <v/>
      </c>
      <c r="S25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2" s="65" t="str">
        <f t="array" aca="true" ref="T25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2" s="39" t="str">
        <f t="array" aca="true" ref="U2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2" s="35" t="str">
        <f t="array" aca="true" ref="V2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2" s="66"/>
    </row>
    <row r="253" spans="2:23" customHeight="1">
      <c r="B253" s="64" t="str">
        <f>IF(COUNTA(OrderData[[#This Row],[Box Style]], OrderData[[#This Row],[Height (mm)]:[Depth (mm)]]) = 0, "", IF(ISNUMBER(B252),  B252+1,  1))</f>
        <v/>
      </c>
      <c r="C253" s="41"/>
      <c r="D253" s="41"/>
      <c r="E253" s="9"/>
      <c r="F253" s="25"/>
      <c r="G253" s="42"/>
      <c r="H253" s="42"/>
      <c r="I253" s="42"/>
      <c r="J253" s="42"/>
      <c r="K253" s="28"/>
      <c r="L253" s="25"/>
      <c r="M253" s="25"/>
      <c r="N253" s="4" t="str">
        <f>IF(ISBLANK(OrderData[[#This Row],[Height (mm)]]),"", IF(ISBLANK(OrderData[[#This Row],[Quantity (default 1)]]), 1,OrderData[[#This Row],[Quantity (default 1)]]))</f>
        <v/>
      </c>
      <c r="O253" s="4" t="str">
        <f t="array" aca="true" ref="O2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3" s="4" t="str">
        <f t="array" aca="true" ref="P2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3" s="4" t="str">
        <f t="array" aca="true" ref="Q253">IF(COUNTA(OrderData[[#This Row],[Box Style]],OrderData[[#This Row],[Height (mm)]:[Depth (mm)]])=0,"",_xlfn.XLOOKUP(1, ((MIN(OrderData[[#This Row],[Board H]:[Board W]]) &gt;=BoardSize[Min H]) *(MIN(OrderData[[#This Row],[Board H]:[Board W]]) &lt;BoardSize[Max H])),BoardSize[Size],"?",1))</f>
        <v/>
      </c>
      <c r="R253" s="4" t="str">
        <f t="array" aca="true" ref="R253">IF(COUNTA(OrderData[[#This Row],[Box Style]], OrderData[[#This Row],[Height (mm)]:[Depth (mm)]])=0, "",_xlfn.XLOOKUP(1,  (MAX(OrderData[[#This Row],[Board H]:[Board W]]) &gt;= BoardSize[Min W])  *(MAX(OrderData[[#This Row],[Board H]:[Board W]]) &lt; BoardSize[Max W]),  BoardSize[Size],  "?",1 ))</f>
        <v/>
      </c>
      <c r="S25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3" s="65" t="str">
        <f t="array" aca="true" ref="T25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3" s="39" t="str">
        <f t="array" aca="true" ref="U2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3" s="35" t="str">
        <f t="array" aca="true" ref="V2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3" s="66"/>
    </row>
    <row r="254" spans="2:23" customHeight="1">
      <c r="B254" s="64" t="str">
        <f>IF(COUNTA(OrderData[[#This Row],[Box Style]], OrderData[[#This Row],[Height (mm)]:[Depth (mm)]]) = 0, "", IF(ISNUMBER(B253),  B253+1,  1))</f>
        <v/>
      </c>
      <c r="C254" s="41"/>
      <c r="D254" s="41"/>
      <c r="E254" s="9"/>
      <c r="F254" s="25"/>
      <c r="G254" s="42"/>
      <c r="H254" s="42"/>
      <c r="I254" s="42"/>
      <c r="J254" s="42"/>
      <c r="K254" s="28"/>
      <c r="L254" s="25"/>
      <c r="M254" s="25"/>
      <c r="N254" s="4" t="str">
        <f>IF(ISBLANK(OrderData[[#This Row],[Height (mm)]]),"", IF(ISBLANK(OrderData[[#This Row],[Quantity (default 1)]]), 1,OrderData[[#This Row],[Quantity (default 1)]]))</f>
        <v/>
      </c>
      <c r="O254" s="4" t="str">
        <f t="array" aca="true" ref="O2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4" s="4" t="str">
        <f t="array" aca="true" ref="P2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4" s="4" t="str">
        <f t="array" aca="true" ref="Q254">IF(COUNTA(OrderData[[#This Row],[Box Style]],OrderData[[#This Row],[Height (mm)]:[Depth (mm)]])=0,"",_xlfn.XLOOKUP(1, ((MIN(OrderData[[#This Row],[Board H]:[Board W]]) &gt;=BoardSize[Min H]) *(MIN(OrderData[[#This Row],[Board H]:[Board W]]) &lt;BoardSize[Max H])),BoardSize[Size],"?",1))</f>
        <v/>
      </c>
      <c r="R254" s="4" t="str">
        <f t="array" aca="true" ref="R254">IF(COUNTA(OrderData[[#This Row],[Box Style]], OrderData[[#This Row],[Height (mm)]:[Depth (mm)]])=0, "",_xlfn.XLOOKUP(1,  (MAX(OrderData[[#This Row],[Board H]:[Board W]]) &gt;= BoardSize[Min W])  *(MAX(OrderData[[#This Row],[Board H]:[Board W]]) &lt; BoardSize[Max W]),  BoardSize[Size],  "?",1 ))</f>
        <v/>
      </c>
      <c r="S25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4" s="65" t="str">
        <f t="array" aca="true" ref="T25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4" s="39" t="str">
        <f t="array" aca="true" ref="U2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4" s="35" t="str">
        <f t="array" aca="true" ref="V2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4" s="66"/>
    </row>
    <row r="255" spans="2:23" customHeight="1">
      <c r="B255" s="64" t="str">
        <f>IF(COUNTA(OrderData[[#This Row],[Box Style]], OrderData[[#This Row],[Height (mm)]:[Depth (mm)]]) = 0, "", IF(ISNUMBER(B254),  B254+1,  1))</f>
        <v/>
      </c>
      <c r="C255" s="41"/>
      <c r="D255" s="41"/>
      <c r="E255" s="9"/>
      <c r="F255" s="25"/>
      <c r="G255" s="42"/>
      <c r="H255" s="42"/>
      <c r="I255" s="42"/>
      <c r="J255" s="42"/>
      <c r="K255" s="28"/>
      <c r="L255" s="25"/>
      <c r="M255" s="25"/>
      <c r="N255" s="4" t="str">
        <f>IF(ISBLANK(OrderData[[#This Row],[Height (mm)]]),"", IF(ISBLANK(OrderData[[#This Row],[Quantity (default 1)]]), 1,OrderData[[#This Row],[Quantity (default 1)]]))</f>
        <v/>
      </c>
      <c r="O255" s="4" t="str">
        <f t="array" aca="true" ref="O2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5" s="4" t="str">
        <f t="array" aca="true" ref="P2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5" s="4" t="str">
        <f t="array" aca="true" ref="Q255">IF(COUNTA(OrderData[[#This Row],[Box Style]],OrderData[[#This Row],[Height (mm)]:[Depth (mm)]])=0,"",_xlfn.XLOOKUP(1, ((MIN(OrderData[[#This Row],[Board H]:[Board W]]) &gt;=BoardSize[Min H]) *(MIN(OrderData[[#This Row],[Board H]:[Board W]]) &lt;BoardSize[Max H])),BoardSize[Size],"?",1))</f>
        <v/>
      </c>
      <c r="R255" s="4" t="str">
        <f t="array" aca="true" ref="R255">IF(COUNTA(OrderData[[#This Row],[Box Style]], OrderData[[#This Row],[Height (mm)]:[Depth (mm)]])=0, "",_xlfn.XLOOKUP(1,  (MAX(OrderData[[#This Row],[Board H]:[Board W]]) &gt;= BoardSize[Min W])  *(MAX(OrderData[[#This Row],[Board H]:[Board W]]) &lt; BoardSize[Max W]),  BoardSize[Size],  "?",1 ))</f>
        <v/>
      </c>
      <c r="S25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5" s="65" t="str">
        <f t="array" aca="true" ref="T25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5" s="39" t="str">
        <f t="array" aca="true" ref="U2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5" s="35" t="str">
        <f t="array" aca="true" ref="V2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5" s="66"/>
    </row>
    <row r="256" spans="2:23" customHeight="1">
      <c r="B256" s="64" t="str">
        <f>IF(COUNTA(OrderData[[#This Row],[Box Style]], OrderData[[#This Row],[Height (mm)]:[Depth (mm)]]) = 0, "", IF(ISNUMBER(B255),  B255+1,  1))</f>
        <v/>
      </c>
      <c r="C256" s="41"/>
      <c r="D256" s="41"/>
      <c r="E256" s="9"/>
      <c r="F256" s="25"/>
      <c r="G256" s="42"/>
      <c r="H256" s="42"/>
      <c r="I256" s="42"/>
      <c r="J256" s="42"/>
      <c r="K256" s="28"/>
      <c r="L256" s="25"/>
      <c r="M256" s="25"/>
      <c r="N256" s="4" t="str">
        <f>IF(ISBLANK(OrderData[[#This Row],[Height (mm)]]),"", IF(ISBLANK(OrderData[[#This Row],[Quantity (default 1)]]), 1,OrderData[[#This Row],[Quantity (default 1)]]))</f>
        <v/>
      </c>
      <c r="O256" s="4" t="str">
        <f t="array" aca="true" ref="O2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6" s="4" t="str">
        <f t="array" aca="true" ref="P2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6" s="4" t="str">
        <f t="array" aca="true" ref="Q256">IF(COUNTA(OrderData[[#This Row],[Box Style]],OrderData[[#This Row],[Height (mm)]:[Depth (mm)]])=0,"",_xlfn.XLOOKUP(1, ((MIN(OrderData[[#This Row],[Board H]:[Board W]]) &gt;=BoardSize[Min H]) *(MIN(OrderData[[#This Row],[Board H]:[Board W]]) &lt;BoardSize[Max H])),BoardSize[Size],"?",1))</f>
        <v/>
      </c>
      <c r="R256" s="4" t="str">
        <f t="array" aca="true" ref="R256">IF(COUNTA(OrderData[[#This Row],[Box Style]], OrderData[[#This Row],[Height (mm)]:[Depth (mm)]])=0, "",_xlfn.XLOOKUP(1,  (MAX(OrderData[[#This Row],[Board H]:[Board W]]) &gt;= BoardSize[Min W])  *(MAX(OrderData[[#This Row],[Board H]:[Board W]]) &lt; BoardSize[Max W]),  BoardSize[Size],  "?",1 ))</f>
        <v/>
      </c>
      <c r="S25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6" s="65" t="str">
        <f t="array" aca="true" ref="T25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6" s="39" t="str">
        <f t="array" aca="true" ref="U2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6" s="35" t="str">
        <f t="array" aca="true" ref="V2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6" s="66"/>
    </row>
    <row r="257" spans="2:23" customHeight="1">
      <c r="B257" s="64" t="str">
        <f>IF(COUNTA(OrderData[[#This Row],[Box Style]], OrderData[[#This Row],[Height (mm)]:[Depth (mm)]]) = 0, "", IF(ISNUMBER(B256),  B256+1,  1))</f>
        <v/>
      </c>
      <c r="C257" s="41"/>
      <c r="D257" s="41"/>
      <c r="E257" s="9"/>
      <c r="F257" s="25"/>
      <c r="G257" s="42"/>
      <c r="H257" s="42"/>
      <c r="I257" s="42"/>
      <c r="J257" s="42"/>
      <c r="K257" s="28"/>
      <c r="L257" s="25"/>
      <c r="M257" s="25"/>
      <c r="N257" s="4" t="str">
        <f>IF(ISBLANK(OrderData[[#This Row],[Height (mm)]]),"", IF(ISBLANK(OrderData[[#This Row],[Quantity (default 1)]]), 1,OrderData[[#This Row],[Quantity (default 1)]]))</f>
        <v/>
      </c>
      <c r="O257" s="4" t="str">
        <f t="array" aca="true" ref="O2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7" s="4" t="str">
        <f t="array" aca="true" ref="P2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7" s="4" t="str">
        <f t="array" aca="true" ref="Q257">IF(COUNTA(OrderData[[#This Row],[Box Style]],OrderData[[#This Row],[Height (mm)]:[Depth (mm)]])=0,"",_xlfn.XLOOKUP(1, ((MIN(OrderData[[#This Row],[Board H]:[Board W]]) &gt;=BoardSize[Min H]) *(MIN(OrderData[[#This Row],[Board H]:[Board W]]) &lt;BoardSize[Max H])),BoardSize[Size],"?",1))</f>
        <v/>
      </c>
      <c r="R257" s="4" t="str">
        <f t="array" aca="true" ref="R257">IF(COUNTA(OrderData[[#This Row],[Box Style]], OrderData[[#This Row],[Height (mm)]:[Depth (mm)]])=0, "",_xlfn.XLOOKUP(1,  (MAX(OrderData[[#This Row],[Board H]:[Board W]]) &gt;= BoardSize[Min W])  *(MAX(OrderData[[#This Row],[Board H]:[Board W]]) &lt; BoardSize[Max W]),  BoardSize[Size],  "?",1 ))</f>
        <v/>
      </c>
      <c r="S25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7" s="65" t="str">
        <f t="array" aca="true" ref="T25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7" s="39" t="str">
        <f t="array" aca="true" ref="U2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7" s="35" t="str">
        <f t="array" aca="true" ref="V2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7" s="66"/>
    </row>
    <row r="258" spans="2:23" customHeight="1">
      <c r="B258" s="64" t="str">
        <f>IF(COUNTA(OrderData[[#This Row],[Box Style]], OrderData[[#This Row],[Height (mm)]:[Depth (mm)]]) = 0, "", IF(ISNUMBER(B257),  B257+1,  1))</f>
        <v/>
      </c>
      <c r="C258" s="41"/>
      <c r="D258" s="41"/>
      <c r="E258" s="9"/>
      <c r="F258" s="25"/>
      <c r="G258" s="42"/>
      <c r="H258" s="42"/>
      <c r="I258" s="42"/>
      <c r="J258" s="42"/>
      <c r="K258" s="28"/>
      <c r="L258" s="25"/>
      <c r="M258" s="25"/>
      <c r="N258" s="4" t="str">
        <f>IF(ISBLANK(OrderData[[#This Row],[Height (mm)]]),"", IF(ISBLANK(OrderData[[#This Row],[Quantity (default 1)]]), 1,OrderData[[#This Row],[Quantity (default 1)]]))</f>
        <v/>
      </c>
      <c r="O258" s="4" t="str">
        <f t="array" aca="true" ref="O2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8" s="4" t="str">
        <f t="array" aca="true" ref="P2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8" s="4" t="str">
        <f t="array" aca="true" ref="Q258">IF(COUNTA(OrderData[[#This Row],[Box Style]],OrderData[[#This Row],[Height (mm)]:[Depth (mm)]])=0,"",_xlfn.XLOOKUP(1, ((MIN(OrderData[[#This Row],[Board H]:[Board W]]) &gt;=BoardSize[Min H]) *(MIN(OrderData[[#This Row],[Board H]:[Board W]]) &lt;BoardSize[Max H])),BoardSize[Size],"?",1))</f>
        <v/>
      </c>
      <c r="R258" s="4" t="str">
        <f t="array" aca="true" ref="R258">IF(COUNTA(OrderData[[#This Row],[Box Style]], OrderData[[#This Row],[Height (mm)]:[Depth (mm)]])=0, "",_xlfn.XLOOKUP(1,  (MAX(OrderData[[#This Row],[Board H]:[Board W]]) &gt;= BoardSize[Min W])  *(MAX(OrderData[[#This Row],[Board H]:[Board W]]) &lt; BoardSize[Max W]),  BoardSize[Size],  "?",1 ))</f>
        <v/>
      </c>
      <c r="S25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8" s="65" t="str">
        <f t="array" aca="true" ref="T25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8" s="39" t="str">
        <f t="array" aca="true" ref="U2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8" s="35" t="str">
        <f t="array" aca="true" ref="V2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8" s="66"/>
    </row>
    <row r="259" spans="2:23" customHeight="1">
      <c r="B259" s="64" t="str">
        <f>IF(COUNTA(OrderData[[#This Row],[Box Style]], OrderData[[#This Row],[Height (mm)]:[Depth (mm)]]) = 0, "", IF(ISNUMBER(B258),  B258+1,  1))</f>
        <v/>
      </c>
      <c r="C259" s="41"/>
      <c r="D259" s="41"/>
      <c r="E259" s="9"/>
      <c r="F259" s="25"/>
      <c r="G259" s="42"/>
      <c r="H259" s="42"/>
      <c r="I259" s="42"/>
      <c r="J259" s="42"/>
      <c r="K259" s="28"/>
      <c r="L259" s="25"/>
      <c r="M259" s="25"/>
      <c r="N259" s="4" t="str">
        <f>IF(ISBLANK(OrderData[[#This Row],[Height (mm)]]),"", IF(ISBLANK(OrderData[[#This Row],[Quantity (default 1)]]), 1,OrderData[[#This Row],[Quantity (default 1)]]))</f>
        <v/>
      </c>
      <c r="O259" s="4" t="str">
        <f t="array" aca="true" ref="O2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59" s="4" t="str">
        <f t="array" aca="true" ref="P2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59" s="4" t="str">
        <f t="array" aca="true" ref="Q259">IF(COUNTA(OrderData[[#This Row],[Box Style]],OrderData[[#This Row],[Height (mm)]:[Depth (mm)]])=0,"",_xlfn.XLOOKUP(1, ((MIN(OrderData[[#This Row],[Board H]:[Board W]]) &gt;=BoardSize[Min H]) *(MIN(OrderData[[#This Row],[Board H]:[Board W]]) &lt;BoardSize[Max H])),BoardSize[Size],"?",1))</f>
        <v/>
      </c>
      <c r="R259" s="4" t="str">
        <f t="array" aca="true" ref="R259">IF(COUNTA(OrderData[[#This Row],[Box Style]], OrderData[[#This Row],[Height (mm)]:[Depth (mm)]])=0, "",_xlfn.XLOOKUP(1,  (MAX(OrderData[[#This Row],[Board H]:[Board W]]) &gt;= BoardSize[Min W])  *(MAX(OrderData[[#This Row],[Board H]:[Board W]]) &lt; BoardSize[Max W]),  BoardSize[Size],  "?",1 ))</f>
        <v/>
      </c>
      <c r="S25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59" s="65" t="str">
        <f t="array" aca="true" ref="T25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59" s="39" t="str">
        <f t="array" aca="true" ref="U2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59" s="35" t="str">
        <f t="array" aca="true" ref="V2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59" s="66"/>
    </row>
    <row r="260" spans="2:23" customHeight="1">
      <c r="B260" s="64" t="str">
        <f>IF(COUNTA(OrderData[[#This Row],[Box Style]], OrderData[[#This Row],[Height (mm)]:[Depth (mm)]]) = 0, "", IF(ISNUMBER(B259),  B259+1,  1))</f>
        <v/>
      </c>
      <c r="C260" s="41"/>
      <c r="D260" s="41"/>
      <c r="E260" s="9"/>
      <c r="F260" s="25"/>
      <c r="G260" s="42"/>
      <c r="H260" s="42"/>
      <c r="I260" s="42"/>
      <c r="J260" s="42"/>
      <c r="K260" s="28"/>
      <c r="L260" s="25"/>
      <c r="M260" s="25"/>
      <c r="N260" s="4" t="str">
        <f>IF(ISBLANK(OrderData[[#This Row],[Height (mm)]]),"", IF(ISBLANK(OrderData[[#This Row],[Quantity (default 1)]]), 1,OrderData[[#This Row],[Quantity (default 1)]]))</f>
        <v/>
      </c>
      <c r="O260" s="4" t="str">
        <f t="array" aca="true" ref="O2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0" s="4" t="str">
        <f t="array" aca="true" ref="P2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0" s="4" t="str">
        <f t="array" aca="true" ref="Q260">IF(COUNTA(OrderData[[#This Row],[Box Style]],OrderData[[#This Row],[Height (mm)]:[Depth (mm)]])=0,"",_xlfn.XLOOKUP(1, ((MIN(OrderData[[#This Row],[Board H]:[Board W]]) &gt;=BoardSize[Min H]) *(MIN(OrderData[[#This Row],[Board H]:[Board W]]) &lt;BoardSize[Max H])),BoardSize[Size],"?",1))</f>
        <v/>
      </c>
      <c r="R260" s="4" t="str">
        <f t="array" aca="true" ref="R260">IF(COUNTA(OrderData[[#This Row],[Box Style]], OrderData[[#This Row],[Height (mm)]:[Depth (mm)]])=0, "",_xlfn.XLOOKUP(1,  (MAX(OrderData[[#This Row],[Board H]:[Board W]]) &gt;= BoardSize[Min W])  *(MAX(OrderData[[#This Row],[Board H]:[Board W]]) &lt; BoardSize[Max W]),  BoardSize[Size],  "?",1 ))</f>
        <v/>
      </c>
      <c r="S26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0" s="65" t="str">
        <f t="array" aca="true" ref="T26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0" s="39" t="str">
        <f t="array" aca="true" ref="U2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0" s="35" t="str">
        <f t="array" aca="true" ref="V2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0" s="66"/>
    </row>
    <row r="261" spans="2:23" customHeight="1">
      <c r="B261" s="64" t="str">
        <f>IF(COUNTA(OrderData[[#This Row],[Box Style]], OrderData[[#This Row],[Height (mm)]:[Depth (mm)]]) = 0, "", IF(ISNUMBER(B260),  B260+1,  1))</f>
        <v/>
      </c>
      <c r="C261" s="41"/>
      <c r="D261" s="41"/>
      <c r="E261" s="9"/>
      <c r="F261" s="25"/>
      <c r="G261" s="42"/>
      <c r="H261" s="42"/>
      <c r="I261" s="42"/>
      <c r="J261" s="42"/>
      <c r="K261" s="28"/>
      <c r="L261" s="25"/>
      <c r="M261" s="25"/>
      <c r="N261" s="4" t="str">
        <f>IF(ISBLANK(OrderData[[#This Row],[Height (mm)]]),"", IF(ISBLANK(OrderData[[#This Row],[Quantity (default 1)]]), 1,OrderData[[#This Row],[Quantity (default 1)]]))</f>
        <v/>
      </c>
      <c r="O261" s="4" t="str">
        <f t="array" aca="true" ref="O2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1" s="4" t="str">
        <f t="array" aca="true" ref="P2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1" s="4" t="str">
        <f t="array" aca="true" ref="Q261">IF(COUNTA(OrderData[[#This Row],[Box Style]],OrderData[[#This Row],[Height (mm)]:[Depth (mm)]])=0,"",_xlfn.XLOOKUP(1, ((MIN(OrderData[[#This Row],[Board H]:[Board W]]) &gt;=BoardSize[Min H]) *(MIN(OrderData[[#This Row],[Board H]:[Board W]]) &lt;BoardSize[Max H])),BoardSize[Size],"?",1))</f>
        <v/>
      </c>
      <c r="R261" s="4" t="str">
        <f t="array" aca="true" ref="R261">IF(COUNTA(OrderData[[#This Row],[Box Style]], OrderData[[#This Row],[Height (mm)]:[Depth (mm)]])=0, "",_xlfn.XLOOKUP(1,  (MAX(OrderData[[#This Row],[Board H]:[Board W]]) &gt;= BoardSize[Min W])  *(MAX(OrderData[[#This Row],[Board H]:[Board W]]) &lt; BoardSize[Max W]),  BoardSize[Size],  "?",1 ))</f>
        <v/>
      </c>
      <c r="S26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1" s="65" t="str">
        <f t="array" aca="true" ref="T26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1" s="39" t="str">
        <f t="array" aca="true" ref="U2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1" s="35" t="str">
        <f t="array" aca="true" ref="V2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1" s="66"/>
    </row>
    <row r="262" spans="2:23" customHeight="1">
      <c r="B262" s="64" t="str">
        <f>IF(COUNTA(OrderData[[#This Row],[Box Style]], OrderData[[#This Row],[Height (mm)]:[Depth (mm)]]) = 0, "", IF(ISNUMBER(B261),  B261+1,  1))</f>
        <v/>
      </c>
      <c r="C262" s="41"/>
      <c r="D262" s="41"/>
      <c r="E262" s="9"/>
      <c r="F262" s="25"/>
      <c r="G262" s="42"/>
      <c r="H262" s="42"/>
      <c r="I262" s="42"/>
      <c r="J262" s="42"/>
      <c r="K262" s="28"/>
      <c r="L262" s="25"/>
      <c r="M262" s="25"/>
      <c r="N262" s="4" t="str">
        <f>IF(ISBLANK(OrderData[[#This Row],[Height (mm)]]),"", IF(ISBLANK(OrderData[[#This Row],[Quantity (default 1)]]), 1,OrderData[[#This Row],[Quantity (default 1)]]))</f>
        <v/>
      </c>
      <c r="O262" s="4" t="str">
        <f t="array" aca="true" ref="O2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2" s="4" t="str">
        <f t="array" aca="true" ref="P2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2" s="4" t="str">
        <f t="array" aca="true" ref="Q262">IF(COUNTA(OrderData[[#This Row],[Box Style]],OrderData[[#This Row],[Height (mm)]:[Depth (mm)]])=0,"",_xlfn.XLOOKUP(1, ((MIN(OrderData[[#This Row],[Board H]:[Board W]]) &gt;=BoardSize[Min H]) *(MIN(OrderData[[#This Row],[Board H]:[Board W]]) &lt;BoardSize[Max H])),BoardSize[Size],"?",1))</f>
        <v/>
      </c>
      <c r="R262" s="4" t="str">
        <f t="array" aca="true" ref="R262">IF(COUNTA(OrderData[[#This Row],[Box Style]], OrderData[[#This Row],[Height (mm)]:[Depth (mm)]])=0, "",_xlfn.XLOOKUP(1,  (MAX(OrderData[[#This Row],[Board H]:[Board W]]) &gt;= BoardSize[Min W])  *(MAX(OrderData[[#This Row],[Board H]:[Board W]]) &lt; BoardSize[Max W]),  BoardSize[Size],  "?",1 ))</f>
        <v/>
      </c>
      <c r="S26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2" s="65" t="str">
        <f t="array" aca="true" ref="T26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2" s="39" t="str">
        <f t="array" aca="true" ref="U2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2" s="35" t="str">
        <f t="array" aca="true" ref="V2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2" s="66"/>
    </row>
    <row r="263" spans="2:23" customHeight="1">
      <c r="B263" s="64" t="str">
        <f>IF(COUNTA(OrderData[[#This Row],[Box Style]], OrderData[[#This Row],[Height (mm)]:[Depth (mm)]]) = 0, "", IF(ISNUMBER(B262),  B262+1,  1))</f>
        <v/>
      </c>
      <c r="C263" s="41"/>
      <c r="D263" s="41"/>
      <c r="E263" s="9"/>
      <c r="F263" s="25"/>
      <c r="G263" s="42"/>
      <c r="H263" s="42"/>
      <c r="I263" s="42"/>
      <c r="J263" s="42"/>
      <c r="K263" s="28"/>
      <c r="L263" s="25"/>
      <c r="M263" s="25"/>
      <c r="N263" s="4" t="str">
        <f>IF(ISBLANK(OrderData[[#This Row],[Height (mm)]]),"", IF(ISBLANK(OrderData[[#This Row],[Quantity (default 1)]]), 1,OrderData[[#This Row],[Quantity (default 1)]]))</f>
        <v/>
      </c>
      <c r="O263" s="4" t="str">
        <f t="array" aca="true" ref="O2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3" s="4" t="str">
        <f t="array" aca="true" ref="P2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3" s="4" t="str">
        <f t="array" aca="true" ref="Q263">IF(COUNTA(OrderData[[#This Row],[Box Style]],OrderData[[#This Row],[Height (mm)]:[Depth (mm)]])=0,"",_xlfn.XLOOKUP(1, ((MIN(OrderData[[#This Row],[Board H]:[Board W]]) &gt;=BoardSize[Min H]) *(MIN(OrderData[[#This Row],[Board H]:[Board W]]) &lt;BoardSize[Max H])),BoardSize[Size],"?",1))</f>
        <v/>
      </c>
      <c r="R263" s="4" t="str">
        <f t="array" aca="true" ref="R263">IF(COUNTA(OrderData[[#This Row],[Box Style]], OrderData[[#This Row],[Height (mm)]:[Depth (mm)]])=0, "",_xlfn.XLOOKUP(1,  (MAX(OrderData[[#This Row],[Board H]:[Board W]]) &gt;= BoardSize[Min W])  *(MAX(OrderData[[#This Row],[Board H]:[Board W]]) &lt; BoardSize[Max W]),  BoardSize[Size],  "?",1 ))</f>
        <v/>
      </c>
      <c r="S26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3" s="65" t="str">
        <f t="array" aca="true" ref="T26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3" s="39" t="str">
        <f t="array" aca="true" ref="U2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3" s="35" t="str">
        <f t="array" aca="true" ref="V2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3" s="66"/>
    </row>
    <row r="264" spans="2:23" customHeight="1">
      <c r="B264" s="64" t="str">
        <f>IF(COUNTA(OrderData[[#This Row],[Box Style]], OrderData[[#This Row],[Height (mm)]:[Depth (mm)]]) = 0, "", IF(ISNUMBER(B263),  B263+1,  1))</f>
        <v/>
      </c>
      <c r="C264" s="41"/>
      <c r="D264" s="41"/>
      <c r="E264" s="9"/>
      <c r="F264" s="25"/>
      <c r="G264" s="42"/>
      <c r="H264" s="42"/>
      <c r="I264" s="42"/>
      <c r="J264" s="42"/>
      <c r="K264" s="28"/>
      <c r="L264" s="25"/>
      <c r="M264" s="25"/>
      <c r="N264" s="4" t="str">
        <f>IF(ISBLANK(OrderData[[#This Row],[Height (mm)]]),"", IF(ISBLANK(OrderData[[#This Row],[Quantity (default 1)]]), 1,OrderData[[#This Row],[Quantity (default 1)]]))</f>
        <v/>
      </c>
      <c r="O264" s="4" t="str">
        <f t="array" aca="true" ref="O2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4" s="4" t="str">
        <f t="array" aca="true" ref="P2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4" s="4" t="str">
        <f t="array" aca="true" ref="Q264">IF(COUNTA(OrderData[[#This Row],[Box Style]],OrderData[[#This Row],[Height (mm)]:[Depth (mm)]])=0,"",_xlfn.XLOOKUP(1, ((MIN(OrderData[[#This Row],[Board H]:[Board W]]) &gt;=BoardSize[Min H]) *(MIN(OrderData[[#This Row],[Board H]:[Board W]]) &lt;BoardSize[Max H])),BoardSize[Size],"?",1))</f>
        <v/>
      </c>
      <c r="R264" s="4" t="str">
        <f t="array" aca="true" ref="R264">IF(COUNTA(OrderData[[#This Row],[Box Style]], OrderData[[#This Row],[Height (mm)]:[Depth (mm)]])=0, "",_xlfn.XLOOKUP(1,  (MAX(OrderData[[#This Row],[Board H]:[Board W]]) &gt;= BoardSize[Min W])  *(MAX(OrderData[[#This Row],[Board H]:[Board W]]) &lt; BoardSize[Max W]),  BoardSize[Size],  "?",1 ))</f>
        <v/>
      </c>
      <c r="S26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4" s="65" t="str">
        <f t="array" aca="true" ref="T26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4" s="39" t="str">
        <f t="array" aca="true" ref="U2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4" s="35" t="str">
        <f t="array" aca="true" ref="V2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4" s="66"/>
    </row>
    <row r="265" spans="2:23" customHeight="1">
      <c r="B265" s="64" t="str">
        <f>IF(COUNTA(OrderData[[#This Row],[Box Style]], OrderData[[#This Row],[Height (mm)]:[Depth (mm)]]) = 0, "", IF(ISNUMBER(B264),  B264+1,  1))</f>
        <v/>
      </c>
      <c r="C265" s="41"/>
      <c r="D265" s="41"/>
      <c r="E265" s="9"/>
      <c r="F265" s="25"/>
      <c r="G265" s="42"/>
      <c r="H265" s="42"/>
      <c r="I265" s="42"/>
      <c r="J265" s="42"/>
      <c r="K265" s="28"/>
      <c r="L265" s="25"/>
      <c r="M265" s="25"/>
      <c r="N265" s="4" t="str">
        <f>IF(ISBLANK(OrderData[[#This Row],[Height (mm)]]),"", IF(ISBLANK(OrderData[[#This Row],[Quantity (default 1)]]), 1,OrderData[[#This Row],[Quantity (default 1)]]))</f>
        <v/>
      </c>
      <c r="O265" s="4" t="str">
        <f t="array" aca="true" ref="O2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5" s="4" t="str">
        <f t="array" aca="true" ref="P2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5" s="4" t="str">
        <f t="array" aca="true" ref="Q265">IF(COUNTA(OrderData[[#This Row],[Box Style]],OrderData[[#This Row],[Height (mm)]:[Depth (mm)]])=0,"",_xlfn.XLOOKUP(1, ((MIN(OrderData[[#This Row],[Board H]:[Board W]]) &gt;=BoardSize[Min H]) *(MIN(OrderData[[#This Row],[Board H]:[Board W]]) &lt;BoardSize[Max H])),BoardSize[Size],"?",1))</f>
        <v/>
      </c>
      <c r="R265" s="4" t="str">
        <f t="array" aca="true" ref="R265">IF(COUNTA(OrderData[[#This Row],[Box Style]], OrderData[[#This Row],[Height (mm)]:[Depth (mm)]])=0, "",_xlfn.XLOOKUP(1,  (MAX(OrderData[[#This Row],[Board H]:[Board W]]) &gt;= BoardSize[Min W])  *(MAX(OrderData[[#This Row],[Board H]:[Board W]]) &lt; BoardSize[Max W]),  BoardSize[Size],  "?",1 ))</f>
        <v/>
      </c>
      <c r="S26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5" s="65" t="str">
        <f t="array" aca="true" ref="T26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5" s="39" t="str">
        <f t="array" aca="true" ref="U2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5" s="35" t="str">
        <f t="array" aca="true" ref="V2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5" s="66"/>
    </row>
    <row r="266" spans="2:23" customHeight="1">
      <c r="B266" s="64" t="str">
        <f>IF(COUNTA(OrderData[[#This Row],[Box Style]], OrderData[[#This Row],[Height (mm)]:[Depth (mm)]]) = 0, "", IF(ISNUMBER(B265),  B265+1,  1))</f>
        <v/>
      </c>
      <c r="C266" s="41"/>
      <c r="D266" s="41"/>
      <c r="E266" s="9"/>
      <c r="F266" s="25"/>
      <c r="G266" s="42"/>
      <c r="H266" s="42"/>
      <c r="I266" s="42"/>
      <c r="J266" s="42"/>
      <c r="K266" s="28"/>
      <c r="L266" s="25"/>
      <c r="M266" s="25"/>
      <c r="N266" s="4" t="str">
        <f>IF(ISBLANK(OrderData[[#This Row],[Height (mm)]]),"", IF(ISBLANK(OrderData[[#This Row],[Quantity (default 1)]]), 1,OrderData[[#This Row],[Quantity (default 1)]]))</f>
        <v/>
      </c>
      <c r="O266" s="4" t="str">
        <f t="array" aca="true" ref="O2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6" s="4" t="str">
        <f t="array" aca="true" ref="P2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6" s="4" t="str">
        <f t="array" aca="true" ref="Q266">IF(COUNTA(OrderData[[#This Row],[Box Style]],OrderData[[#This Row],[Height (mm)]:[Depth (mm)]])=0,"",_xlfn.XLOOKUP(1, ((MIN(OrderData[[#This Row],[Board H]:[Board W]]) &gt;=BoardSize[Min H]) *(MIN(OrderData[[#This Row],[Board H]:[Board W]]) &lt;BoardSize[Max H])),BoardSize[Size],"?",1))</f>
        <v/>
      </c>
      <c r="R266" s="4" t="str">
        <f t="array" aca="true" ref="R266">IF(COUNTA(OrderData[[#This Row],[Box Style]], OrderData[[#This Row],[Height (mm)]:[Depth (mm)]])=0, "",_xlfn.XLOOKUP(1,  (MAX(OrderData[[#This Row],[Board H]:[Board W]]) &gt;= BoardSize[Min W])  *(MAX(OrderData[[#This Row],[Board H]:[Board W]]) &lt; BoardSize[Max W]),  BoardSize[Size],  "?",1 ))</f>
        <v/>
      </c>
      <c r="S26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6" s="65" t="str">
        <f t="array" aca="true" ref="T26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6" s="39" t="str">
        <f t="array" aca="true" ref="U2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6" s="35" t="str">
        <f t="array" aca="true" ref="V2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6" s="66"/>
    </row>
    <row r="267" spans="2:23" customHeight="1">
      <c r="B267" s="64" t="str">
        <f>IF(COUNTA(OrderData[[#This Row],[Box Style]], OrderData[[#This Row],[Height (mm)]:[Depth (mm)]]) = 0, "", IF(ISNUMBER(B266),  B266+1,  1))</f>
        <v/>
      </c>
      <c r="C267" s="41"/>
      <c r="D267" s="41"/>
      <c r="E267" s="9"/>
      <c r="F267" s="25"/>
      <c r="G267" s="42"/>
      <c r="H267" s="42"/>
      <c r="I267" s="42"/>
      <c r="J267" s="42"/>
      <c r="K267" s="28"/>
      <c r="L267" s="25"/>
      <c r="M267" s="25"/>
      <c r="N267" s="4" t="str">
        <f>IF(ISBLANK(OrderData[[#This Row],[Height (mm)]]),"", IF(ISBLANK(OrderData[[#This Row],[Quantity (default 1)]]), 1,OrderData[[#This Row],[Quantity (default 1)]]))</f>
        <v/>
      </c>
      <c r="O267" s="4" t="str">
        <f t="array" aca="true" ref="O2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7" s="4" t="str">
        <f t="array" aca="true" ref="P2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7" s="4" t="str">
        <f t="array" aca="true" ref="Q267">IF(COUNTA(OrderData[[#This Row],[Box Style]],OrderData[[#This Row],[Height (mm)]:[Depth (mm)]])=0,"",_xlfn.XLOOKUP(1, ((MIN(OrderData[[#This Row],[Board H]:[Board W]]) &gt;=BoardSize[Min H]) *(MIN(OrderData[[#This Row],[Board H]:[Board W]]) &lt;BoardSize[Max H])),BoardSize[Size],"?",1))</f>
        <v/>
      </c>
      <c r="R267" s="4" t="str">
        <f t="array" aca="true" ref="R267">IF(COUNTA(OrderData[[#This Row],[Box Style]], OrderData[[#This Row],[Height (mm)]:[Depth (mm)]])=0, "",_xlfn.XLOOKUP(1,  (MAX(OrderData[[#This Row],[Board H]:[Board W]]) &gt;= BoardSize[Min W])  *(MAX(OrderData[[#This Row],[Board H]:[Board W]]) &lt; BoardSize[Max W]),  BoardSize[Size],  "?",1 ))</f>
        <v/>
      </c>
      <c r="S26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7" s="65" t="str">
        <f t="array" aca="true" ref="T26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7" s="39" t="str">
        <f t="array" aca="true" ref="U2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7" s="35" t="str">
        <f t="array" aca="true" ref="V2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7" s="66"/>
    </row>
    <row r="268" spans="2:23" customHeight="1">
      <c r="B268" s="64" t="str">
        <f>IF(COUNTA(OrderData[[#This Row],[Box Style]], OrderData[[#This Row],[Height (mm)]:[Depth (mm)]]) = 0, "", IF(ISNUMBER(B267),  B267+1,  1))</f>
        <v/>
      </c>
      <c r="C268" s="41"/>
      <c r="D268" s="41"/>
      <c r="E268" s="9"/>
      <c r="F268" s="25"/>
      <c r="G268" s="42"/>
      <c r="H268" s="42"/>
      <c r="I268" s="42"/>
      <c r="J268" s="42"/>
      <c r="K268" s="28"/>
      <c r="L268" s="25"/>
      <c r="M268" s="25"/>
      <c r="N268" s="4" t="str">
        <f>IF(ISBLANK(OrderData[[#This Row],[Height (mm)]]),"", IF(ISBLANK(OrderData[[#This Row],[Quantity (default 1)]]), 1,OrderData[[#This Row],[Quantity (default 1)]]))</f>
        <v/>
      </c>
      <c r="O268" s="4" t="str">
        <f t="array" aca="true" ref="O2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8" s="4" t="str">
        <f t="array" aca="true" ref="P2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8" s="4" t="str">
        <f t="array" aca="true" ref="Q268">IF(COUNTA(OrderData[[#This Row],[Box Style]],OrderData[[#This Row],[Height (mm)]:[Depth (mm)]])=0,"",_xlfn.XLOOKUP(1, ((MIN(OrderData[[#This Row],[Board H]:[Board W]]) &gt;=BoardSize[Min H]) *(MIN(OrderData[[#This Row],[Board H]:[Board W]]) &lt;BoardSize[Max H])),BoardSize[Size],"?",1))</f>
        <v/>
      </c>
      <c r="R268" s="4" t="str">
        <f t="array" aca="true" ref="R268">IF(COUNTA(OrderData[[#This Row],[Box Style]], OrderData[[#This Row],[Height (mm)]:[Depth (mm)]])=0, "",_xlfn.XLOOKUP(1,  (MAX(OrderData[[#This Row],[Board H]:[Board W]]) &gt;= BoardSize[Min W])  *(MAX(OrderData[[#This Row],[Board H]:[Board W]]) &lt; BoardSize[Max W]),  BoardSize[Size],  "?",1 ))</f>
        <v/>
      </c>
      <c r="S26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8" s="65" t="str">
        <f t="array" aca="true" ref="T26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8" s="39" t="str">
        <f t="array" aca="true" ref="U2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8" s="35" t="str">
        <f t="array" aca="true" ref="V2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8" s="66"/>
    </row>
    <row r="269" spans="2:23" customHeight="1">
      <c r="B269" s="64" t="str">
        <f>IF(COUNTA(OrderData[[#This Row],[Box Style]], OrderData[[#This Row],[Height (mm)]:[Depth (mm)]]) = 0, "", IF(ISNUMBER(B268),  B268+1,  1))</f>
        <v/>
      </c>
      <c r="C269" s="41"/>
      <c r="D269" s="41"/>
      <c r="E269" s="9"/>
      <c r="F269" s="25"/>
      <c r="G269" s="42"/>
      <c r="H269" s="42"/>
      <c r="I269" s="42"/>
      <c r="J269" s="42"/>
      <c r="K269" s="28"/>
      <c r="L269" s="25"/>
      <c r="M269" s="25"/>
      <c r="N269" s="4" t="str">
        <f>IF(ISBLANK(OrderData[[#This Row],[Height (mm)]]),"", IF(ISBLANK(OrderData[[#This Row],[Quantity (default 1)]]), 1,OrderData[[#This Row],[Quantity (default 1)]]))</f>
        <v/>
      </c>
      <c r="O269" s="4" t="str">
        <f t="array" aca="true" ref="O2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69" s="4" t="str">
        <f t="array" aca="true" ref="P2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69" s="4" t="str">
        <f t="array" aca="true" ref="Q269">IF(COUNTA(OrderData[[#This Row],[Box Style]],OrderData[[#This Row],[Height (mm)]:[Depth (mm)]])=0,"",_xlfn.XLOOKUP(1, ((MIN(OrderData[[#This Row],[Board H]:[Board W]]) &gt;=BoardSize[Min H]) *(MIN(OrderData[[#This Row],[Board H]:[Board W]]) &lt;BoardSize[Max H])),BoardSize[Size],"?",1))</f>
        <v/>
      </c>
      <c r="R269" s="4" t="str">
        <f t="array" aca="true" ref="R269">IF(COUNTA(OrderData[[#This Row],[Box Style]], OrderData[[#This Row],[Height (mm)]:[Depth (mm)]])=0, "",_xlfn.XLOOKUP(1,  (MAX(OrderData[[#This Row],[Board H]:[Board W]]) &gt;= BoardSize[Min W])  *(MAX(OrderData[[#This Row],[Board H]:[Board W]]) &lt; BoardSize[Max W]),  BoardSize[Size],  "?",1 ))</f>
        <v/>
      </c>
      <c r="S26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69" s="65" t="str">
        <f t="array" aca="true" ref="T26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69" s="39" t="str">
        <f t="array" aca="true" ref="U2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69" s="35" t="str">
        <f t="array" aca="true" ref="V2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69" s="66"/>
    </row>
    <row r="270" spans="2:23" customHeight="1">
      <c r="B270" s="64" t="str">
        <f>IF(COUNTA(OrderData[[#This Row],[Box Style]], OrderData[[#This Row],[Height (mm)]:[Depth (mm)]]) = 0, "", IF(ISNUMBER(B269),  B269+1,  1))</f>
        <v/>
      </c>
      <c r="C270" s="41"/>
      <c r="D270" s="41"/>
      <c r="E270" s="9"/>
      <c r="F270" s="25"/>
      <c r="G270" s="42"/>
      <c r="H270" s="42"/>
      <c r="I270" s="42"/>
      <c r="J270" s="42"/>
      <c r="K270" s="28"/>
      <c r="L270" s="25"/>
      <c r="M270" s="25"/>
      <c r="N270" s="4" t="str">
        <f>IF(ISBLANK(OrderData[[#This Row],[Height (mm)]]),"", IF(ISBLANK(OrderData[[#This Row],[Quantity (default 1)]]), 1,OrderData[[#This Row],[Quantity (default 1)]]))</f>
        <v/>
      </c>
      <c r="O270" s="4" t="str">
        <f t="array" aca="true" ref="O2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0" s="4" t="str">
        <f t="array" aca="true" ref="P2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0" s="4" t="str">
        <f t="array" aca="true" ref="Q270">IF(COUNTA(OrderData[[#This Row],[Box Style]],OrderData[[#This Row],[Height (mm)]:[Depth (mm)]])=0,"",_xlfn.XLOOKUP(1, ((MIN(OrderData[[#This Row],[Board H]:[Board W]]) &gt;=BoardSize[Min H]) *(MIN(OrderData[[#This Row],[Board H]:[Board W]]) &lt;BoardSize[Max H])),BoardSize[Size],"?",1))</f>
        <v/>
      </c>
      <c r="R270" s="4" t="str">
        <f t="array" aca="true" ref="R270">IF(COUNTA(OrderData[[#This Row],[Box Style]], OrderData[[#This Row],[Height (mm)]:[Depth (mm)]])=0, "",_xlfn.XLOOKUP(1,  (MAX(OrderData[[#This Row],[Board H]:[Board W]]) &gt;= BoardSize[Min W])  *(MAX(OrderData[[#This Row],[Board H]:[Board W]]) &lt; BoardSize[Max W]),  BoardSize[Size],  "?",1 ))</f>
        <v/>
      </c>
      <c r="S27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0" s="65" t="str">
        <f t="array" aca="true" ref="T27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0" s="39" t="str">
        <f t="array" aca="true" ref="U2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0" s="35" t="str">
        <f t="array" aca="true" ref="V2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0" s="66"/>
    </row>
    <row r="271" spans="2:23" customHeight="1">
      <c r="B271" s="64" t="str">
        <f>IF(COUNTA(OrderData[[#This Row],[Box Style]], OrderData[[#This Row],[Height (mm)]:[Depth (mm)]]) = 0, "", IF(ISNUMBER(B270),  B270+1,  1))</f>
        <v/>
      </c>
      <c r="C271" s="41"/>
      <c r="D271" s="41"/>
      <c r="E271" s="9"/>
      <c r="F271" s="25"/>
      <c r="G271" s="42"/>
      <c r="H271" s="42"/>
      <c r="I271" s="42"/>
      <c r="J271" s="42"/>
      <c r="K271" s="28"/>
      <c r="L271" s="25"/>
      <c r="M271" s="25"/>
      <c r="N271" s="4" t="str">
        <f>IF(ISBLANK(OrderData[[#This Row],[Height (mm)]]),"", IF(ISBLANK(OrderData[[#This Row],[Quantity (default 1)]]), 1,OrderData[[#This Row],[Quantity (default 1)]]))</f>
        <v/>
      </c>
      <c r="O271" s="4" t="str">
        <f t="array" aca="true" ref="O2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1" s="4" t="str">
        <f t="array" aca="true" ref="P2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1" s="4" t="str">
        <f t="array" aca="true" ref="Q271">IF(COUNTA(OrderData[[#This Row],[Box Style]],OrderData[[#This Row],[Height (mm)]:[Depth (mm)]])=0,"",_xlfn.XLOOKUP(1, ((MIN(OrderData[[#This Row],[Board H]:[Board W]]) &gt;=BoardSize[Min H]) *(MIN(OrderData[[#This Row],[Board H]:[Board W]]) &lt;BoardSize[Max H])),BoardSize[Size],"?",1))</f>
        <v/>
      </c>
      <c r="R271" s="4" t="str">
        <f t="array" aca="true" ref="R271">IF(COUNTA(OrderData[[#This Row],[Box Style]], OrderData[[#This Row],[Height (mm)]:[Depth (mm)]])=0, "",_xlfn.XLOOKUP(1,  (MAX(OrderData[[#This Row],[Board H]:[Board W]]) &gt;= BoardSize[Min W])  *(MAX(OrderData[[#This Row],[Board H]:[Board W]]) &lt; BoardSize[Max W]),  BoardSize[Size],  "?",1 ))</f>
        <v/>
      </c>
      <c r="S27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1" s="65" t="str">
        <f t="array" aca="true" ref="T27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1" s="39" t="str">
        <f t="array" aca="true" ref="U2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1" s="35" t="str">
        <f t="array" aca="true" ref="V2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1" s="66"/>
    </row>
    <row r="272" spans="2:23" customHeight="1">
      <c r="B272" s="64" t="str">
        <f>IF(COUNTA(OrderData[[#This Row],[Box Style]], OrderData[[#This Row],[Height (mm)]:[Depth (mm)]]) = 0, "", IF(ISNUMBER(B271),  B271+1,  1))</f>
        <v/>
      </c>
      <c r="C272" s="41"/>
      <c r="D272" s="41"/>
      <c r="E272" s="9"/>
      <c r="F272" s="25"/>
      <c r="G272" s="42"/>
      <c r="H272" s="42"/>
      <c r="I272" s="42"/>
      <c r="J272" s="42"/>
      <c r="K272" s="28"/>
      <c r="L272" s="25"/>
      <c r="M272" s="25"/>
      <c r="N272" s="4" t="str">
        <f>IF(ISBLANK(OrderData[[#This Row],[Height (mm)]]),"", IF(ISBLANK(OrderData[[#This Row],[Quantity (default 1)]]), 1,OrderData[[#This Row],[Quantity (default 1)]]))</f>
        <v/>
      </c>
      <c r="O272" s="4" t="str">
        <f t="array" aca="true" ref="O2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2" s="4" t="str">
        <f t="array" aca="true" ref="P2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2" s="4" t="str">
        <f t="array" aca="true" ref="Q272">IF(COUNTA(OrderData[[#This Row],[Box Style]],OrderData[[#This Row],[Height (mm)]:[Depth (mm)]])=0,"",_xlfn.XLOOKUP(1, ((MIN(OrderData[[#This Row],[Board H]:[Board W]]) &gt;=BoardSize[Min H]) *(MIN(OrderData[[#This Row],[Board H]:[Board W]]) &lt;BoardSize[Max H])),BoardSize[Size],"?",1))</f>
        <v/>
      </c>
      <c r="R272" s="4" t="str">
        <f t="array" aca="true" ref="R272">IF(COUNTA(OrderData[[#This Row],[Box Style]], OrderData[[#This Row],[Height (mm)]:[Depth (mm)]])=0, "",_xlfn.XLOOKUP(1,  (MAX(OrderData[[#This Row],[Board H]:[Board W]]) &gt;= BoardSize[Min W])  *(MAX(OrderData[[#This Row],[Board H]:[Board W]]) &lt; BoardSize[Max W]),  BoardSize[Size],  "?",1 ))</f>
        <v/>
      </c>
      <c r="S27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2" s="65" t="str">
        <f t="array" aca="true" ref="T27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2" s="39" t="str">
        <f t="array" aca="true" ref="U2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2" s="35" t="str">
        <f t="array" aca="true" ref="V2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2" s="66"/>
    </row>
    <row r="273" spans="2:23" customHeight="1">
      <c r="B273" s="64" t="str">
        <f>IF(COUNTA(OrderData[[#This Row],[Box Style]], OrderData[[#This Row],[Height (mm)]:[Depth (mm)]]) = 0, "", IF(ISNUMBER(B272),  B272+1,  1))</f>
        <v/>
      </c>
      <c r="C273" s="41"/>
      <c r="D273" s="41"/>
      <c r="E273" s="9"/>
      <c r="F273" s="25"/>
      <c r="G273" s="42"/>
      <c r="H273" s="42"/>
      <c r="I273" s="42"/>
      <c r="J273" s="42"/>
      <c r="K273" s="28"/>
      <c r="L273" s="25"/>
      <c r="M273" s="25"/>
      <c r="N273" s="4" t="str">
        <f>IF(ISBLANK(OrderData[[#This Row],[Height (mm)]]),"", IF(ISBLANK(OrderData[[#This Row],[Quantity (default 1)]]), 1,OrderData[[#This Row],[Quantity (default 1)]]))</f>
        <v/>
      </c>
      <c r="O273" s="4" t="str">
        <f t="array" aca="true" ref="O2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3" s="4" t="str">
        <f t="array" aca="true" ref="P2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3" s="4" t="str">
        <f t="array" aca="true" ref="Q273">IF(COUNTA(OrderData[[#This Row],[Box Style]],OrderData[[#This Row],[Height (mm)]:[Depth (mm)]])=0,"",_xlfn.XLOOKUP(1, ((MIN(OrderData[[#This Row],[Board H]:[Board W]]) &gt;=BoardSize[Min H]) *(MIN(OrderData[[#This Row],[Board H]:[Board W]]) &lt;BoardSize[Max H])),BoardSize[Size],"?",1))</f>
        <v/>
      </c>
      <c r="R273" s="4" t="str">
        <f t="array" aca="true" ref="R273">IF(COUNTA(OrderData[[#This Row],[Box Style]], OrderData[[#This Row],[Height (mm)]:[Depth (mm)]])=0, "",_xlfn.XLOOKUP(1,  (MAX(OrderData[[#This Row],[Board H]:[Board W]]) &gt;= BoardSize[Min W])  *(MAX(OrderData[[#This Row],[Board H]:[Board W]]) &lt; BoardSize[Max W]),  BoardSize[Size],  "?",1 ))</f>
        <v/>
      </c>
      <c r="S27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3" s="65" t="str">
        <f t="array" aca="true" ref="T27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3" s="39" t="str">
        <f t="array" aca="true" ref="U2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3" s="35" t="str">
        <f t="array" aca="true" ref="V2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3" s="66"/>
    </row>
    <row r="274" spans="2:23" customHeight="1">
      <c r="B274" s="64" t="str">
        <f>IF(COUNTA(OrderData[[#This Row],[Box Style]], OrderData[[#This Row],[Height (mm)]:[Depth (mm)]]) = 0, "", IF(ISNUMBER(B273),  B273+1,  1))</f>
        <v/>
      </c>
      <c r="C274" s="41"/>
      <c r="D274" s="41"/>
      <c r="E274" s="9"/>
      <c r="F274" s="25"/>
      <c r="G274" s="42"/>
      <c r="H274" s="42"/>
      <c r="I274" s="42"/>
      <c r="J274" s="42"/>
      <c r="K274" s="28"/>
      <c r="L274" s="25"/>
      <c r="M274" s="25"/>
      <c r="N274" s="4" t="str">
        <f>IF(ISBLANK(OrderData[[#This Row],[Height (mm)]]),"", IF(ISBLANK(OrderData[[#This Row],[Quantity (default 1)]]), 1,OrderData[[#This Row],[Quantity (default 1)]]))</f>
        <v/>
      </c>
      <c r="O274" s="4" t="str">
        <f t="array" aca="true" ref="O2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4" s="4" t="str">
        <f t="array" aca="true" ref="P2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4" s="4" t="str">
        <f t="array" aca="true" ref="Q274">IF(COUNTA(OrderData[[#This Row],[Box Style]],OrderData[[#This Row],[Height (mm)]:[Depth (mm)]])=0,"",_xlfn.XLOOKUP(1, ((MIN(OrderData[[#This Row],[Board H]:[Board W]]) &gt;=BoardSize[Min H]) *(MIN(OrderData[[#This Row],[Board H]:[Board W]]) &lt;BoardSize[Max H])),BoardSize[Size],"?",1))</f>
        <v/>
      </c>
      <c r="R274" s="4" t="str">
        <f t="array" aca="true" ref="R274">IF(COUNTA(OrderData[[#This Row],[Box Style]], OrderData[[#This Row],[Height (mm)]:[Depth (mm)]])=0, "",_xlfn.XLOOKUP(1,  (MAX(OrderData[[#This Row],[Board H]:[Board W]]) &gt;= BoardSize[Min W])  *(MAX(OrderData[[#This Row],[Board H]:[Board W]]) &lt; BoardSize[Max W]),  BoardSize[Size],  "?",1 ))</f>
        <v/>
      </c>
      <c r="S27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4" s="65" t="str">
        <f t="array" aca="true" ref="T27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4" s="39" t="str">
        <f t="array" aca="true" ref="U2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4" s="35" t="str">
        <f t="array" aca="true" ref="V2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4" s="66"/>
    </row>
    <row r="275" spans="2:23" customHeight="1">
      <c r="B275" s="64" t="str">
        <f>IF(COUNTA(OrderData[[#This Row],[Box Style]], OrderData[[#This Row],[Height (mm)]:[Depth (mm)]]) = 0, "", IF(ISNUMBER(B274),  B274+1,  1))</f>
        <v/>
      </c>
      <c r="C275" s="41"/>
      <c r="D275" s="41"/>
      <c r="E275" s="9"/>
      <c r="F275" s="25"/>
      <c r="G275" s="42"/>
      <c r="H275" s="42"/>
      <c r="I275" s="42"/>
      <c r="J275" s="42"/>
      <c r="K275" s="28"/>
      <c r="L275" s="25"/>
      <c r="M275" s="25"/>
      <c r="N275" s="4" t="str">
        <f>IF(ISBLANK(OrderData[[#This Row],[Height (mm)]]),"", IF(ISBLANK(OrderData[[#This Row],[Quantity (default 1)]]), 1,OrderData[[#This Row],[Quantity (default 1)]]))</f>
        <v/>
      </c>
      <c r="O275" s="4" t="str">
        <f t="array" aca="true" ref="O2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5" s="4" t="str">
        <f t="array" aca="true" ref="P2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5" s="4" t="str">
        <f t="array" aca="true" ref="Q275">IF(COUNTA(OrderData[[#This Row],[Box Style]],OrderData[[#This Row],[Height (mm)]:[Depth (mm)]])=0,"",_xlfn.XLOOKUP(1, ((MIN(OrderData[[#This Row],[Board H]:[Board W]]) &gt;=BoardSize[Min H]) *(MIN(OrderData[[#This Row],[Board H]:[Board W]]) &lt;BoardSize[Max H])),BoardSize[Size],"?",1))</f>
        <v/>
      </c>
      <c r="R275" s="4" t="str">
        <f t="array" aca="true" ref="R275">IF(COUNTA(OrderData[[#This Row],[Box Style]], OrderData[[#This Row],[Height (mm)]:[Depth (mm)]])=0, "",_xlfn.XLOOKUP(1,  (MAX(OrderData[[#This Row],[Board H]:[Board W]]) &gt;= BoardSize[Min W])  *(MAX(OrderData[[#This Row],[Board H]:[Board W]]) &lt; BoardSize[Max W]),  BoardSize[Size],  "?",1 ))</f>
        <v/>
      </c>
      <c r="S27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5" s="65" t="str">
        <f t="array" aca="true" ref="T27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5" s="39" t="str">
        <f t="array" aca="true" ref="U2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5" s="35" t="str">
        <f t="array" aca="true" ref="V2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5" s="66"/>
    </row>
    <row r="276" spans="2:23" customHeight="1">
      <c r="B276" s="64" t="str">
        <f>IF(COUNTA(OrderData[[#This Row],[Box Style]], OrderData[[#This Row],[Height (mm)]:[Depth (mm)]]) = 0, "", IF(ISNUMBER(B275),  B275+1,  1))</f>
        <v/>
      </c>
      <c r="C276" s="41"/>
      <c r="D276" s="41"/>
      <c r="E276" s="9"/>
      <c r="F276" s="25"/>
      <c r="G276" s="42"/>
      <c r="H276" s="42"/>
      <c r="I276" s="42"/>
      <c r="J276" s="42"/>
      <c r="K276" s="28"/>
      <c r="L276" s="25"/>
      <c r="M276" s="25"/>
      <c r="N276" s="4" t="str">
        <f>IF(ISBLANK(OrderData[[#This Row],[Height (mm)]]),"", IF(ISBLANK(OrderData[[#This Row],[Quantity (default 1)]]), 1,OrderData[[#This Row],[Quantity (default 1)]]))</f>
        <v/>
      </c>
      <c r="O276" s="4" t="str">
        <f t="array" aca="true" ref="O2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6" s="4" t="str">
        <f t="array" aca="true" ref="P2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6" s="4" t="str">
        <f t="array" aca="true" ref="Q276">IF(COUNTA(OrderData[[#This Row],[Box Style]],OrderData[[#This Row],[Height (mm)]:[Depth (mm)]])=0,"",_xlfn.XLOOKUP(1, ((MIN(OrderData[[#This Row],[Board H]:[Board W]]) &gt;=BoardSize[Min H]) *(MIN(OrderData[[#This Row],[Board H]:[Board W]]) &lt;BoardSize[Max H])),BoardSize[Size],"?",1))</f>
        <v/>
      </c>
      <c r="R276" s="4" t="str">
        <f t="array" aca="true" ref="R276">IF(COUNTA(OrderData[[#This Row],[Box Style]], OrderData[[#This Row],[Height (mm)]:[Depth (mm)]])=0, "",_xlfn.XLOOKUP(1,  (MAX(OrderData[[#This Row],[Board H]:[Board W]]) &gt;= BoardSize[Min W])  *(MAX(OrderData[[#This Row],[Board H]:[Board W]]) &lt; BoardSize[Max W]),  BoardSize[Size],  "?",1 ))</f>
        <v/>
      </c>
      <c r="S27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6" s="65" t="str">
        <f t="array" aca="true" ref="T27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6" s="39" t="str">
        <f t="array" aca="true" ref="U2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6" s="35" t="str">
        <f t="array" aca="true" ref="V2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6" s="66"/>
    </row>
    <row r="277" spans="2:23" customHeight="1">
      <c r="B277" s="64" t="str">
        <f>IF(COUNTA(OrderData[[#This Row],[Box Style]], OrderData[[#This Row],[Height (mm)]:[Depth (mm)]]) = 0, "", IF(ISNUMBER(B276),  B276+1,  1))</f>
        <v/>
      </c>
      <c r="C277" s="41"/>
      <c r="D277" s="41"/>
      <c r="E277" s="9"/>
      <c r="F277" s="25"/>
      <c r="G277" s="42"/>
      <c r="H277" s="42"/>
      <c r="I277" s="42"/>
      <c r="J277" s="42"/>
      <c r="K277" s="28"/>
      <c r="L277" s="25"/>
      <c r="M277" s="25"/>
      <c r="N277" s="4" t="str">
        <f>IF(ISBLANK(OrderData[[#This Row],[Height (mm)]]),"", IF(ISBLANK(OrderData[[#This Row],[Quantity (default 1)]]), 1,OrderData[[#This Row],[Quantity (default 1)]]))</f>
        <v/>
      </c>
      <c r="O277" s="4" t="str">
        <f t="array" aca="true" ref="O2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7" s="4" t="str">
        <f t="array" aca="true" ref="P2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7" s="4" t="str">
        <f t="array" aca="true" ref="Q277">IF(COUNTA(OrderData[[#This Row],[Box Style]],OrderData[[#This Row],[Height (mm)]:[Depth (mm)]])=0,"",_xlfn.XLOOKUP(1, ((MIN(OrderData[[#This Row],[Board H]:[Board W]]) &gt;=BoardSize[Min H]) *(MIN(OrderData[[#This Row],[Board H]:[Board W]]) &lt;BoardSize[Max H])),BoardSize[Size],"?",1))</f>
        <v/>
      </c>
      <c r="R277" s="4" t="str">
        <f t="array" aca="true" ref="R277">IF(COUNTA(OrderData[[#This Row],[Box Style]], OrderData[[#This Row],[Height (mm)]:[Depth (mm)]])=0, "",_xlfn.XLOOKUP(1,  (MAX(OrderData[[#This Row],[Board H]:[Board W]]) &gt;= BoardSize[Min W])  *(MAX(OrderData[[#This Row],[Board H]:[Board W]]) &lt; BoardSize[Max W]),  BoardSize[Size],  "?",1 ))</f>
        <v/>
      </c>
      <c r="S27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7" s="65" t="str">
        <f t="array" aca="true" ref="T27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7" s="39" t="str">
        <f t="array" aca="true" ref="U2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7" s="35" t="str">
        <f t="array" aca="true" ref="V2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7" s="66"/>
    </row>
    <row r="278" spans="2:23" customHeight="1">
      <c r="B278" s="64" t="str">
        <f>IF(COUNTA(OrderData[[#This Row],[Box Style]], OrderData[[#This Row],[Height (mm)]:[Depth (mm)]]) = 0, "", IF(ISNUMBER(B277),  B277+1,  1))</f>
        <v/>
      </c>
      <c r="C278" s="41"/>
      <c r="D278" s="41"/>
      <c r="E278" s="9"/>
      <c r="F278" s="25"/>
      <c r="G278" s="42"/>
      <c r="H278" s="42"/>
      <c r="I278" s="42"/>
      <c r="J278" s="42"/>
      <c r="K278" s="28"/>
      <c r="L278" s="25"/>
      <c r="M278" s="25"/>
      <c r="N278" s="4" t="str">
        <f>IF(ISBLANK(OrderData[[#This Row],[Height (mm)]]),"", IF(ISBLANK(OrderData[[#This Row],[Quantity (default 1)]]), 1,OrderData[[#This Row],[Quantity (default 1)]]))</f>
        <v/>
      </c>
      <c r="O278" s="4" t="str">
        <f t="array" aca="true" ref="O2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8" s="4" t="str">
        <f t="array" aca="true" ref="P2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8" s="4" t="str">
        <f t="array" aca="true" ref="Q278">IF(COUNTA(OrderData[[#This Row],[Box Style]],OrderData[[#This Row],[Height (mm)]:[Depth (mm)]])=0,"",_xlfn.XLOOKUP(1, ((MIN(OrderData[[#This Row],[Board H]:[Board W]]) &gt;=BoardSize[Min H]) *(MIN(OrderData[[#This Row],[Board H]:[Board W]]) &lt;BoardSize[Max H])),BoardSize[Size],"?",1))</f>
        <v/>
      </c>
      <c r="R278" s="4" t="str">
        <f t="array" aca="true" ref="R278">IF(COUNTA(OrderData[[#This Row],[Box Style]], OrderData[[#This Row],[Height (mm)]:[Depth (mm)]])=0, "",_xlfn.XLOOKUP(1,  (MAX(OrderData[[#This Row],[Board H]:[Board W]]) &gt;= BoardSize[Min W])  *(MAX(OrderData[[#This Row],[Board H]:[Board W]]) &lt; BoardSize[Max W]),  BoardSize[Size],  "?",1 ))</f>
        <v/>
      </c>
      <c r="S27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8" s="65" t="str">
        <f t="array" aca="true" ref="T27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8" s="39" t="str">
        <f t="array" aca="true" ref="U2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8" s="35" t="str">
        <f t="array" aca="true" ref="V2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8" s="66"/>
    </row>
    <row r="279" spans="2:23" customHeight="1">
      <c r="B279" s="64" t="str">
        <f>IF(COUNTA(OrderData[[#This Row],[Box Style]], OrderData[[#This Row],[Height (mm)]:[Depth (mm)]]) = 0, "", IF(ISNUMBER(B278),  B278+1,  1))</f>
        <v/>
      </c>
      <c r="C279" s="41"/>
      <c r="D279" s="41"/>
      <c r="E279" s="9"/>
      <c r="F279" s="25"/>
      <c r="G279" s="42"/>
      <c r="H279" s="42"/>
      <c r="I279" s="42"/>
      <c r="J279" s="42"/>
      <c r="K279" s="28"/>
      <c r="L279" s="25"/>
      <c r="M279" s="25"/>
      <c r="N279" s="4" t="str">
        <f>IF(ISBLANK(OrderData[[#This Row],[Height (mm)]]),"", IF(ISBLANK(OrderData[[#This Row],[Quantity (default 1)]]), 1,OrderData[[#This Row],[Quantity (default 1)]]))</f>
        <v/>
      </c>
      <c r="O279" s="4" t="str">
        <f t="array" aca="true" ref="O2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79" s="4" t="str">
        <f t="array" aca="true" ref="P2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79" s="4" t="str">
        <f t="array" aca="true" ref="Q279">IF(COUNTA(OrderData[[#This Row],[Box Style]],OrderData[[#This Row],[Height (mm)]:[Depth (mm)]])=0,"",_xlfn.XLOOKUP(1, ((MIN(OrderData[[#This Row],[Board H]:[Board W]]) &gt;=BoardSize[Min H]) *(MIN(OrderData[[#This Row],[Board H]:[Board W]]) &lt;BoardSize[Max H])),BoardSize[Size],"?",1))</f>
        <v/>
      </c>
      <c r="R279" s="4" t="str">
        <f t="array" aca="true" ref="R279">IF(COUNTA(OrderData[[#This Row],[Box Style]], OrderData[[#This Row],[Height (mm)]:[Depth (mm)]])=0, "",_xlfn.XLOOKUP(1,  (MAX(OrderData[[#This Row],[Board H]:[Board W]]) &gt;= BoardSize[Min W])  *(MAX(OrderData[[#This Row],[Board H]:[Board W]]) &lt; BoardSize[Max W]),  BoardSize[Size],  "?",1 ))</f>
        <v/>
      </c>
      <c r="S27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79" s="65" t="str">
        <f t="array" aca="true" ref="T27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79" s="39" t="str">
        <f t="array" aca="true" ref="U2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79" s="35" t="str">
        <f t="array" aca="true" ref="V2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79" s="66"/>
    </row>
    <row r="280" spans="2:23" customHeight="1">
      <c r="B280" s="64" t="str">
        <f>IF(COUNTA(OrderData[[#This Row],[Box Style]], OrderData[[#This Row],[Height (mm)]:[Depth (mm)]]) = 0, "", IF(ISNUMBER(B279),  B279+1,  1))</f>
        <v/>
      </c>
      <c r="C280" s="41"/>
      <c r="D280" s="41"/>
      <c r="E280" s="9"/>
      <c r="F280" s="25"/>
      <c r="G280" s="42"/>
      <c r="H280" s="42"/>
      <c r="I280" s="42"/>
      <c r="J280" s="42"/>
      <c r="K280" s="28"/>
      <c r="L280" s="25"/>
      <c r="M280" s="25"/>
      <c r="N280" s="4" t="str">
        <f>IF(ISBLANK(OrderData[[#This Row],[Height (mm)]]),"", IF(ISBLANK(OrderData[[#This Row],[Quantity (default 1)]]), 1,OrderData[[#This Row],[Quantity (default 1)]]))</f>
        <v/>
      </c>
      <c r="O280" s="4" t="str">
        <f t="array" aca="true" ref="O2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0" s="4" t="str">
        <f t="array" aca="true" ref="P2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0" s="4" t="str">
        <f t="array" aca="true" ref="Q280">IF(COUNTA(OrderData[[#This Row],[Box Style]],OrderData[[#This Row],[Height (mm)]:[Depth (mm)]])=0,"",_xlfn.XLOOKUP(1, ((MIN(OrderData[[#This Row],[Board H]:[Board W]]) &gt;=BoardSize[Min H]) *(MIN(OrderData[[#This Row],[Board H]:[Board W]]) &lt;BoardSize[Max H])),BoardSize[Size],"?",1))</f>
        <v/>
      </c>
      <c r="R280" s="4" t="str">
        <f t="array" aca="true" ref="R280">IF(COUNTA(OrderData[[#This Row],[Box Style]], OrderData[[#This Row],[Height (mm)]:[Depth (mm)]])=0, "",_xlfn.XLOOKUP(1,  (MAX(OrderData[[#This Row],[Board H]:[Board W]]) &gt;= BoardSize[Min W])  *(MAX(OrderData[[#This Row],[Board H]:[Board W]]) &lt; BoardSize[Max W]),  BoardSize[Size],  "?",1 ))</f>
        <v/>
      </c>
      <c r="S28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0" s="65" t="str">
        <f t="array" aca="true" ref="T28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0" s="39" t="str">
        <f t="array" aca="true" ref="U2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0" s="35" t="str">
        <f t="array" aca="true" ref="V2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0" s="66"/>
    </row>
    <row r="281" spans="2:23" customHeight="1">
      <c r="B281" s="64" t="str">
        <f>IF(COUNTA(OrderData[[#This Row],[Box Style]], OrderData[[#This Row],[Height (mm)]:[Depth (mm)]]) = 0, "", IF(ISNUMBER(B280),  B280+1,  1))</f>
        <v/>
      </c>
      <c r="C281" s="41"/>
      <c r="D281" s="41"/>
      <c r="E281" s="9"/>
      <c r="F281" s="25"/>
      <c r="G281" s="42"/>
      <c r="H281" s="42"/>
      <c r="I281" s="42"/>
      <c r="J281" s="42"/>
      <c r="K281" s="28"/>
      <c r="L281" s="25"/>
      <c r="M281" s="25"/>
      <c r="N281" s="4" t="str">
        <f>IF(ISBLANK(OrderData[[#This Row],[Height (mm)]]),"", IF(ISBLANK(OrderData[[#This Row],[Quantity (default 1)]]), 1,OrderData[[#This Row],[Quantity (default 1)]]))</f>
        <v/>
      </c>
      <c r="O281" s="4" t="str">
        <f t="array" aca="true" ref="O2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1" s="4" t="str">
        <f t="array" aca="true" ref="P2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1" s="4" t="str">
        <f t="array" aca="true" ref="Q281">IF(COUNTA(OrderData[[#This Row],[Box Style]],OrderData[[#This Row],[Height (mm)]:[Depth (mm)]])=0,"",_xlfn.XLOOKUP(1, ((MIN(OrderData[[#This Row],[Board H]:[Board W]]) &gt;=BoardSize[Min H]) *(MIN(OrderData[[#This Row],[Board H]:[Board W]]) &lt;BoardSize[Max H])),BoardSize[Size],"?",1))</f>
        <v/>
      </c>
      <c r="R281" s="4" t="str">
        <f t="array" aca="true" ref="R281">IF(COUNTA(OrderData[[#This Row],[Box Style]], OrderData[[#This Row],[Height (mm)]:[Depth (mm)]])=0, "",_xlfn.XLOOKUP(1,  (MAX(OrderData[[#This Row],[Board H]:[Board W]]) &gt;= BoardSize[Min W])  *(MAX(OrderData[[#This Row],[Board H]:[Board W]]) &lt; BoardSize[Max W]),  BoardSize[Size],  "?",1 ))</f>
        <v/>
      </c>
      <c r="S28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1" s="65" t="str">
        <f t="array" aca="true" ref="T28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1" s="39" t="str">
        <f t="array" aca="true" ref="U2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1" s="35" t="str">
        <f t="array" aca="true" ref="V2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1" s="66"/>
    </row>
    <row r="282" spans="2:23" customHeight="1">
      <c r="B282" s="64" t="str">
        <f>IF(COUNTA(OrderData[[#This Row],[Box Style]], OrderData[[#This Row],[Height (mm)]:[Depth (mm)]]) = 0, "", IF(ISNUMBER(B281),  B281+1,  1))</f>
        <v/>
      </c>
      <c r="C282" s="41"/>
      <c r="D282" s="41"/>
      <c r="E282" s="9"/>
      <c r="F282" s="25"/>
      <c r="G282" s="42"/>
      <c r="H282" s="42"/>
      <c r="I282" s="42"/>
      <c r="J282" s="42"/>
      <c r="K282" s="28"/>
      <c r="L282" s="25"/>
      <c r="M282" s="25"/>
      <c r="N282" s="4" t="str">
        <f>IF(ISBLANK(OrderData[[#This Row],[Height (mm)]]),"", IF(ISBLANK(OrderData[[#This Row],[Quantity (default 1)]]), 1,OrderData[[#This Row],[Quantity (default 1)]]))</f>
        <v/>
      </c>
      <c r="O282" s="4" t="str">
        <f t="array" aca="true" ref="O2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2" s="4" t="str">
        <f t="array" aca="true" ref="P2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2" s="4" t="str">
        <f t="array" aca="true" ref="Q282">IF(COUNTA(OrderData[[#This Row],[Box Style]],OrderData[[#This Row],[Height (mm)]:[Depth (mm)]])=0,"",_xlfn.XLOOKUP(1, ((MIN(OrderData[[#This Row],[Board H]:[Board W]]) &gt;=BoardSize[Min H]) *(MIN(OrderData[[#This Row],[Board H]:[Board W]]) &lt;BoardSize[Max H])),BoardSize[Size],"?",1))</f>
        <v/>
      </c>
      <c r="R282" s="4" t="str">
        <f t="array" aca="true" ref="R282">IF(COUNTA(OrderData[[#This Row],[Box Style]], OrderData[[#This Row],[Height (mm)]:[Depth (mm)]])=0, "",_xlfn.XLOOKUP(1,  (MAX(OrderData[[#This Row],[Board H]:[Board W]]) &gt;= BoardSize[Min W])  *(MAX(OrderData[[#This Row],[Board H]:[Board W]]) &lt; BoardSize[Max W]),  BoardSize[Size],  "?",1 ))</f>
        <v/>
      </c>
      <c r="S28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2" s="65" t="str">
        <f t="array" aca="true" ref="T28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2" s="39" t="str">
        <f t="array" aca="true" ref="U2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2" s="35" t="str">
        <f t="array" aca="true" ref="V2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2" s="66"/>
    </row>
    <row r="283" spans="2:23" customHeight="1">
      <c r="B283" s="64" t="str">
        <f>IF(COUNTA(OrderData[[#This Row],[Box Style]], OrderData[[#This Row],[Height (mm)]:[Depth (mm)]]) = 0, "", IF(ISNUMBER(B282),  B282+1,  1))</f>
        <v/>
      </c>
      <c r="C283" s="41"/>
      <c r="D283" s="41"/>
      <c r="E283" s="9"/>
      <c r="F283" s="25"/>
      <c r="G283" s="42"/>
      <c r="H283" s="42"/>
      <c r="I283" s="42"/>
      <c r="J283" s="42"/>
      <c r="K283" s="28"/>
      <c r="L283" s="25"/>
      <c r="M283" s="25"/>
      <c r="N283" s="4" t="str">
        <f>IF(ISBLANK(OrderData[[#This Row],[Height (mm)]]),"", IF(ISBLANK(OrderData[[#This Row],[Quantity (default 1)]]), 1,OrderData[[#This Row],[Quantity (default 1)]]))</f>
        <v/>
      </c>
      <c r="O283" s="4" t="str">
        <f t="array" aca="true" ref="O2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3" s="4" t="str">
        <f t="array" aca="true" ref="P2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3" s="4" t="str">
        <f t="array" aca="true" ref="Q283">IF(COUNTA(OrderData[[#This Row],[Box Style]],OrderData[[#This Row],[Height (mm)]:[Depth (mm)]])=0,"",_xlfn.XLOOKUP(1, ((MIN(OrderData[[#This Row],[Board H]:[Board W]]) &gt;=BoardSize[Min H]) *(MIN(OrderData[[#This Row],[Board H]:[Board W]]) &lt;BoardSize[Max H])),BoardSize[Size],"?",1))</f>
        <v/>
      </c>
      <c r="R283" s="4" t="str">
        <f t="array" aca="true" ref="R283">IF(COUNTA(OrderData[[#This Row],[Box Style]], OrderData[[#This Row],[Height (mm)]:[Depth (mm)]])=0, "",_xlfn.XLOOKUP(1,  (MAX(OrderData[[#This Row],[Board H]:[Board W]]) &gt;= BoardSize[Min W])  *(MAX(OrderData[[#This Row],[Board H]:[Board W]]) &lt; BoardSize[Max W]),  BoardSize[Size],  "?",1 ))</f>
        <v/>
      </c>
      <c r="S28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3" s="65" t="str">
        <f t="array" aca="true" ref="T28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3" s="39" t="str">
        <f t="array" aca="true" ref="U2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3" s="35" t="str">
        <f t="array" aca="true" ref="V2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3" s="66"/>
    </row>
    <row r="284" spans="2:23" customHeight="1">
      <c r="B284" s="64" t="str">
        <f>IF(COUNTA(OrderData[[#This Row],[Box Style]], OrderData[[#This Row],[Height (mm)]:[Depth (mm)]]) = 0, "", IF(ISNUMBER(B283),  B283+1,  1))</f>
        <v/>
      </c>
      <c r="C284" s="41"/>
      <c r="D284" s="41"/>
      <c r="E284" s="9"/>
      <c r="F284" s="25"/>
      <c r="G284" s="42"/>
      <c r="H284" s="42"/>
      <c r="I284" s="42"/>
      <c r="J284" s="42"/>
      <c r="K284" s="28"/>
      <c r="L284" s="25"/>
      <c r="M284" s="25"/>
      <c r="N284" s="4" t="str">
        <f>IF(ISBLANK(OrderData[[#This Row],[Height (mm)]]),"", IF(ISBLANK(OrderData[[#This Row],[Quantity (default 1)]]), 1,OrderData[[#This Row],[Quantity (default 1)]]))</f>
        <v/>
      </c>
      <c r="O284" s="4" t="str">
        <f t="array" aca="true" ref="O2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4" s="4" t="str">
        <f t="array" aca="true" ref="P2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4" s="4" t="str">
        <f t="array" aca="true" ref="Q284">IF(COUNTA(OrderData[[#This Row],[Box Style]],OrderData[[#This Row],[Height (mm)]:[Depth (mm)]])=0,"",_xlfn.XLOOKUP(1, ((MIN(OrderData[[#This Row],[Board H]:[Board W]]) &gt;=BoardSize[Min H]) *(MIN(OrderData[[#This Row],[Board H]:[Board W]]) &lt;BoardSize[Max H])),BoardSize[Size],"?",1))</f>
        <v/>
      </c>
      <c r="R284" s="4" t="str">
        <f t="array" aca="true" ref="R284">IF(COUNTA(OrderData[[#This Row],[Box Style]], OrderData[[#This Row],[Height (mm)]:[Depth (mm)]])=0, "",_xlfn.XLOOKUP(1,  (MAX(OrderData[[#This Row],[Board H]:[Board W]]) &gt;= BoardSize[Min W])  *(MAX(OrderData[[#This Row],[Board H]:[Board W]]) &lt; BoardSize[Max W]),  BoardSize[Size],  "?",1 ))</f>
        <v/>
      </c>
      <c r="S28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4" s="65" t="str">
        <f t="array" aca="true" ref="T28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4" s="39" t="str">
        <f t="array" aca="true" ref="U2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4" s="35" t="str">
        <f t="array" aca="true" ref="V2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4" s="66"/>
    </row>
    <row r="285" spans="2:23" customHeight="1">
      <c r="B285" s="64" t="str">
        <f>IF(COUNTA(OrderData[[#This Row],[Box Style]], OrderData[[#This Row],[Height (mm)]:[Depth (mm)]]) = 0, "", IF(ISNUMBER(B284),  B284+1,  1))</f>
        <v/>
      </c>
      <c r="C285" s="41"/>
      <c r="D285" s="41"/>
      <c r="E285" s="9"/>
      <c r="F285" s="25"/>
      <c r="G285" s="42"/>
      <c r="H285" s="42"/>
      <c r="I285" s="42"/>
      <c r="J285" s="42"/>
      <c r="K285" s="28"/>
      <c r="L285" s="25"/>
      <c r="M285" s="25"/>
      <c r="N285" s="4" t="str">
        <f>IF(ISBLANK(OrderData[[#This Row],[Height (mm)]]),"", IF(ISBLANK(OrderData[[#This Row],[Quantity (default 1)]]), 1,OrderData[[#This Row],[Quantity (default 1)]]))</f>
        <v/>
      </c>
      <c r="O285" s="4" t="str">
        <f t="array" aca="true" ref="O2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5" s="4" t="str">
        <f t="array" aca="true" ref="P2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5" s="4" t="str">
        <f t="array" aca="true" ref="Q285">IF(COUNTA(OrderData[[#This Row],[Box Style]],OrderData[[#This Row],[Height (mm)]:[Depth (mm)]])=0,"",_xlfn.XLOOKUP(1, ((MIN(OrderData[[#This Row],[Board H]:[Board W]]) &gt;=BoardSize[Min H]) *(MIN(OrderData[[#This Row],[Board H]:[Board W]]) &lt;BoardSize[Max H])),BoardSize[Size],"?",1))</f>
        <v/>
      </c>
      <c r="R285" s="4" t="str">
        <f t="array" aca="true" ref="R285">IF(COUNTA(OrderData[[#This Row],[Box Style]], OrderData[[#This Row],[Height (mm)]:[Depth (mm)]])=0, "",_xlfn.XLOOKUP(1,  (MAX(OrderData[[#This Row],[Board H]:[Board W]]) &gt;= BoardSize[Min W])  *(MAX(OrderData[[#This Row],[Board H]:[Board W]]) &lt; BoardSize[Max W]),  BoardSize[Size],  "?",1 ))</f>
        <v/>
      </c>
      <c r="S28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5" s="65" t="str">
        <f t="array" aca="true" ref="T28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5" s="39" t="str">
        <f t="array" aca="true" ref="U2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5" s="35" t="str">
        <f t="array" aca="true" ref="V2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5" s="66"/>
    </row>
    <row r="286" spans="2:23" customHeight="1">
      <c r="B286" s="64" t="str">
        <f>IF(COUNTA(OrderData[[#This Row],[Box Style]], OrderData[[#This Row],[Height (mm)]:[Depth (mm)]]) = 0, "", IF(ISNUMBER(B285),  B285+1,  1))</f>
        <v/>
      </c>
      <c r="C286" s="41"/>
      <c r="D286" s="41"/>
      <c r="E286" s="9"/>
      <c r="F286" s="25"/>
      <c r="G286" s="42"/>
      <c r="H286" s="42"/>
      <c r="I286" s="42"/>
      <c r="J286" s="42"/>
      <c r="K286" s="28"/>
      <c r="L286" s="25"/>
      <c r="M286" s="25"/>
      <c r="N286" s="4" t="str">
        <f>IF(ISBLANK(OrderData[[#This Row],[Height (mm)]]),"", IF(ISBLANK(OrderData[[#This Row],[Quantity (default 1)]]), 1,OrderData[[#This Row],[Quantity (default 1)]]))</f>
        <v/>
      </c>
      <c r="O286" s="4" t="str">
        <f t="array" aca="true" ref="O2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6" s="4" t="str">
        <f t="array" aca="true" ref="P2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6" s="4" t="str">
        <f t="array" aca="true" ref="Q286">IF(COUNTA(OrderData[[#This Row],[Box Style]],OrderData[[#This Row],[Height (mm)]:[Depth (mm)]])=0,"",_xlfn.XLOOKUP(1, ((MIN(OrderData[[#This Row],[Board H]:[Board W]]) &gt;=BoardSize[Min H]) *(MIN(OrderData[[#This Row],[Board H]:[Board W]]) &lt;BoardSize[Max H])),BoardSize[Size],"?",1))</f>
        <v/>
      </c>
      <c r="R286" s="4" t="str">
        <f t="array" aca="true" ref="R286">IF(COUNTA(OrderData[[#This Row],[Box Style]], OrderData[[#This Row],[Height (mm)]:[Depth (mm)]])=0, "",_xlfn.XLOOKUP(1,  (MAX(OrderData[[#This Row],[Board H]:[Board W]]) &gt;= BoardSize[Min W])  *(MAX(OrderData[[#This Row],[Board H]:[Board W]]) &lt; BoardSize[Max W]),  BoardSize[Size],  "?",1 ))</f>
        <v/>
      </c>
      <c r="S28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6" s="65" t="str">
        <f t="array" aca="true" ref="T28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6" s="39" t="str">
        <f t="array" aca="true" ref="U2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6" s="35" t="str">
        <f t="array" aca="true" ref="V2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6" s="66"/>
    </row>
    <row r="287" spans="2:23" customHeight="1">
      <c r="B287" s="64" t="str">
        <f>IF(COUNTA(OrderData[[#This Row],[Box Style]], OrderData[[#This Row],[Height (mm)]:[Depth (mm)]]) = 0, "", IF(ISNUMBER(B286),  B286+1,  1))</f>
        <v/>
      </c>
      <c r="C287" s="41"/>
      <c r="D287" s="41"/>
      <c r="E287" s="9"/>
      <c r="F287" s="25"/>
      <c r="G287" s="42"/>
      <c r="H287" s="42"/>
      <c r="I287" s="42"/>
      <c r="J287" s="42"/>
      <c r="K287" s="28"/>
      <c r="L287" s="25"/>
      <c r="M287" s="25"/>
      <c r="N287" s="4" t="str">
        <f>IF(ISBLANK(OrderData[[#This Row],[Height (mm)]]),"", IF(ISBLANK(OrderData[[#This Row],[Quantity (default 1)]]), 1,OrderData[[#This Row],[Quantity (default 1)]]))</f>
        <v/>
      </c>
      <c r="O287" s="4" t="str">
        <f t="array" aca="true" ref="O2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7" s="4" t="str">
        <f t="array" aca="true" ref="P2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7" s="4" t="str">
        <f t="array" aca="true" ref="Q287">IF(COUNTA(OrderData[[#This Row],[Box Style]],OrderData[[#This Row],[Height (mm)]:[Depth (mm)]])=0,"",_xlfn.XLOOKUP(1, ((MIN(OrderData[[#This Row],[Board H]:[Board W]]) &gt;=BoardSize[Min H]) *(MIN(OrderData[[#This Row],[Board H]:[Board W]]) &lt;BoardSize[Max H])),BoardSize[Size],"?",1))</f>
        <v/>
      </c>
      <c r="R287" s="4" t="str">
        <f t="array" aca="true" ref="R287">IF(COUNTA(OrderData[[#This Row],[Box Style]], OrderData[[#This Row],[Height (mm)]:[Depth (mm)]])=0, "",_xlfn.XLOOKUP(1,  (MAX(OrderData[[#This Row],[Board H]:[Board W]]) &gt;= BoardSize[Min W])  *(MAX(OrderData[[#This Row],[Board H]:[Board W]]) &lt; BoardSize[Max W]),  BoardSize[Size],  "?",1 ))</f>
        <v/>
      </c>
      <c r="S28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7" s="65" t="str">
        <f t="array" aca="true" ref="T28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7" s="39" t="str">
        <f t="array" aca="true" ref="U2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7" s="35" t="str">
        <f t="array" aca="true" ref="V2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7" s="66"/>
    </row>
    <row r="288" spans="2:23" customHeight="1">
      <c r="B288" s="64" t="str">
        <f>IF(COUNTA(OrderData[[#This Row],[Box Style]], OrderData[[#This Row],[Height (mm)]:[Depth (mm)]]) = 0, "", IF(ISNUMBER(B287),  B287+1,  1))</f>
        <v/>
      </c>
      <c r="C288" s="41"/>
      <c r="D288" s="41"/>
      <c r="E288" s="9"/>
      <c r="F288" s="25"/>
      <c r="G288" s="42"/>
      <c r="H288" s="42"/>
      <c r="I288" s="42"/>
      <c r="J288" s="42"/>
      <c r="K288" s="28"/>
      <c r="L288" s="25"/>
      <c r="M288" s="25"/>
      <c r="N288" s="4" t="str">
        <f>IF(ISBLANK(OrderData[[#This Row],[Height (mm)]]),"", IF(ISBLANK(OrderData[[#This Row],[Quantity (default 1)]]), 1,OrderData[[#This Row],[Quantity (default 1)]]))</f>
        <v/>
      </c>
      <c r="O288" s="4" t="str">
        <f t="array" aca="true" ref="O2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8" s="4" t="str">
        <f t="array" aca="true" ref="P2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8" s="4" t="str">
        <f t="array" aca="true" ref="Q288">IF(COUNTA(OrderData[[#This Row],[Box Style]],OrderData[[#This Row],[Height (mm)]:[Depth (mm)]])=0,"",_xlfn.XLOOKUP(1, ((MIN(OrderData[[#This Row],[Board H]:[Board W]]) &gt;=BoardSize[Min H]) *(MIN(OrderData[[#This Row],[Board H]:[Board W]]) &lt;BoardSize[Max H])),BoardSize[Size],"?",1))</f>
        <v/>
      </c>
      <c r="R288" s="4" t="str">
        <f t="array" aca="true" ref="R288">IF(COUNTA(OrderData[[#This Row],[Box Style]], OrderData[[#This Row],[Height (mm)]:[Depth (mm)]])=0, "",_xlfn.XLOOKUP(1,  (MAX(OrderData[[#This Row],[Board H]:[Board W]]) &gt;= BoardSize[Min W])  *(MAX(OrderData[[#This Row],[Board H]:[Board W]]) &lt; BoardSize[Max W]),  BoardSize[Size],  "?",1 ))</f>
        <v/>
      </c>
      <c r="S28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8" s="65" t="str">
        <f t="array" aca="true" ref="T28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8" s="39" t="str">
        <f t="array" aca="true" ref="U2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8" s="35" t="str">
        <f t="array" aca="true" ref="V2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8" s="66"/>
    </row>
    <row r="289" spans="2:23" customHeight="1">
      <c r="B289" s="64" t="str">
        <f>IF(COUNTA(OrderData[[#This Row],[Box Style]], OrderData[[#This Row],[Height (mm)]:[Depth (mm)]]) = 0, "", IF(ISNUMBER(B288),  B288+1,  1))</f>
        <v/>
      </c>
      <c r="C289" s="41"/>
      <c r="D289" s="41"/>
      <c r="E289" s="9"/>
      <c r="F289" s="25"/>
      <c r="G289" s="42"/>
      <c r="H289" s="42"/>
      <c r="I289" s="42"/>
      <c r="J289" s="42"/>
      <c r="K289" s="28"/>
      <c r="L289" s="25"/>
      <c r="M289" s="25"/>
      <c r="N289" s="4" t="str">
        <f>IF(ISBLANK(OrderData[[#This Row],[Height (mm)]]),"", IF(ISBLANK(OrderData[[#This Row],[Quantity (default 1)]]), 1,OrderData[[#This Row],[Quantity (default 1)]]))</f>
        <v/>
      </c>
      <c r="O289" s="4" t="str">
        <f t="array" aca="true" ref="O2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89" s="4" t="str">
        <f t="array" aca="true" ref="P2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89" s="4" t="str">
        <f t="array" aca="true" ref="Q289">IF(COUNTA(OrderData[[#This Row],[Box Style]],OrderData[[#This Row],[Height (mm)]:[Depth (mm)]])=0,"",_xlfn.XLOOKUP(1, ((MIN(OrderData[[#This Row],[Board H]:[Board W]]) &gt;=BoardSize[Min H]) *(MIN(OrderData[[#This Row],[Board H]:[Board W]]) &lt;BoardSize[Max H])),BoardSize[Size],"?",1))</f>
        <v/>
      </c>
      <c r="R289" s="4" t="str">
        <f t="array" aca="true" ref="R289">IF(COUNTA(OrderData[[#This Row],[Box Style]], OrderData[[#This Row],[Height (mm)]:[Depth (mm)]])=0, "",_xlfn.XLOOKUP(1,  (MAX(OrderData[[#This Row],[Board H]:[Board W]]) &gt;= BoardSize[Min W])  *(MAX(OrderData[[#This Row],[Board H]:[Board W]]) &lt; BoardSize[Max W]),  BoardSize[Size],  "?",1 ))</f>
        <v/>
      </c>
      <c r="S28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89" s="65" t="str">
        <f t="array" aca="true" ref="T28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89" s="39" t="str">
        <f t="array" aca="true" ref="U2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89" s="35" t="str">
        <f t="array" aca="true" ref="V2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89" s="66"/>
    </row>
    <row r="290" spans="2:23" customHeight="1">
      <c r="B290" s="64" t="str">
        <f>IF(COUNTA(OrderData[[#This Row],[Box Style]], OrderData[[#This Row],[Height (mm)]:[Depth (mm)]]) = 0, "", IF(ISNUMBER(B289),  B289+1,  1))</f>
        <v/>
      </c>
      <c r="C290" s="41"/>
      <c r="D290" s="41"/>
      <c r="E290" s="9"/>
      <c r="F290" s="25"/>
      <c r="G290" s="42"/>
      <c r="H290" s="42"/>
      <c r="I290" s="42"/>
      <c r="J290" s="42"/>
      <c r="K290" s="28"/>
      <c r="L290" s="25"/>
      <c r="M290" s="25"/>
      <c r="N290" s="4" t="str">
        <f>IF(ISBLANK(OrderData[[#This Row],[Height (mm)]]),"", IF(ISBLANK(OrderData[[#This Row],[Quantity (default 1)]]), 1,OrderData[[#This Row],[Quantity (default 1)]]))</f>
        <v/>
      </c>
      <c r="O290" s="4" t="str">
        <f t="array" aca="true" ref="O2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0" s="4" t="str">
        <f t="array" aca="true" ref="P2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0" s="4" t="str">
        <f t="array" aca="true" ref="Q290">IF(COUNTA(OrderData[[#This Row],[Box Style]],OrderData[[#This Row],[Height (mm)]:[Depth (mm)]])=0,"",_xlfn.XLOOKUP(1, ((MIN(OrderData[[#This Row],[Board H]:[Board W]]) &gt;=BoardSize[Min H]) *(MIN(OrderData[[#This Row],[Board H]:[Board W]]) &lt;BoardSize[Max H])),BoardSize[Size],"?",1))</f>
        <v/>
      </c>
      <c r="R290" s="4" t="str">
        <f t="array" aca="true" ref="R290">IF(COUNTA(OrderData[[#This Row],[Box Style]], OrderData[[#This Row],[Height (mm)]:[Depth (mm)]])=0, "",_xlfn.XLOOKUP(1,  (MAX(OrderData[[#This Row],[Board H]:[Board W]]) &gt;= BoardSize[Min W])  *(MAX(OrderData[[#This Row],[Board H]:[Board W]]) &lt; BoardSize[Max W]),  BoardSize[Size],  "?",1 ))</f>
        <v/>
      </c>
      <c r="S29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0" s="65" t="str">
        <f t="array" aca="true" ref="T29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0" s="39" t="str">
        <f t="array" aca="true" ref="U2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0" s="35" t="str">
        <f t="array" aca="true" ref="V2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0" s="66"/>
    </row>
    <row r="291" spans="2:23" customHeight="1">
      <c r="B291" s="64" t="str">
        <f>IF(COUNTA(OrderData[[#This Row],[Box Style]], OrderData[[#This Row],[Height (mm)]:[Depth (mm)]]) = 0, "", IF(ISNUMBER(B290),  B290+1,  1))</f>
        <v/>
      </c>
      <c r="C291" s="41"/>
      <c r="D291" s="41"/>
      <c r="E291" s="9"/>
      <c r="F291" s="25"/>
      <c r="G291" s="42"/>
      <c r="H291" s="42"/>
      <c r="I291" s="42"/>
      <c r="J291" s="42"/>
      <c r="K291" s="28"/>
      <c r="L291" s="25"/>
      <c r="M291" s="25"/>
      <c r="N291" s="4" t="str">
        <f>IF(ISBLANK(OrderData[[#This Row],[Height (mm)]]),"", IF(ISBLANK(OrderData[[#This Row],[Quantity (default 1)]]), 1,OrderData[[#This Row],[Quantity (default 1)]]))</f>
        <v/>
      </c>
      <c r="O291" s="4" t="str">
        <f t="array" aca="true" ref="O2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1" s="4" t="str">
        <f t="array" aca="true" ref="P2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1" s="4" t="str">
        <f t="array" aca="true" ref="Q291">IF(COUNTA(OrderData[[#This Row],[Box Style]],OrderData[[#This Row],[Height (mm)]:[Depth (mm)]])=0,"",_xlfn.XLOOKUP(1, ((MIN(OrderData[[#This Row],[Board H]:[Board W]]) &gt;=BoardSize[Min H]) *(MIN(OrderData[[#This Row],[Board H]:[Board W]]) &lt;BoardSize[Max H])),BoardSize[Size],"?",1))</f>
        <v/>
      </c>
      <c r="R291" s="4" t="str">
        <f t="array" aca="true" ref="R291">IF(COUNTA(OrderData[[#This Row],[Box Style]], OrderData[[#This Row],[Height (mm)]:[Depth (mm)]])=0, "",_xlfn.XLOOKUP(1,  (MAX(OrderData[[#This Row],[Board H]:[Board W]]) &gt;= BoardSize[Min W])  *(MAX(OrderData[[#This Row],[Board H]:[Board W]]) &lt; BoardSize[Max W]),  BoardSize[Size],  "?",1 ))</f>
        <v/>
      </c>
      <c r="S29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1" s="65" t="str">
        <f t="array" aca="true" ref="T29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1" s="39" t="str">
        <f t="array" aca="true" ref="U2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1" s="35" t="str">
        <f t="array" aca="true" ref="V2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1" s="66"/>
    </row>
    <row r="292" spans="2:23" customHeight="1">
      <c r="B292" s="64" t="str">
        <f>IF(COUNTA(OrderData[[#This Row],[Box Style]], OrderData[[#This Row],[Height (mm)]:[Depth (mm)]]) = 0, "", IF(ISNUMBER(B291),  B291+1,  1))</f>
        <v/>
      </c>
      <c r="C292" s="41"/>
      <c r="D292" s="41"/>
      <c r="E292" s="9"/>
      <c r="F292" s="25"/>
      <c r="G292" s="42"/>
      <c r="H292" s="42"/>
      <c r="I292" s="42"/>
      <c r="J292" s="42"/>
      <c r="K292" s="28"/>
      <c r="L292" s="25"/>
      <c r="M292" s="25"/>
      <c r="N292" s="4" t="str">
        <f>IF(ISBLANK(OrderData[[#This Row],[Height (mm)]]),"", IF(ISBLANK(OrderData[[#This Row],[Quantity (default 1)]]), 1,OrderData[[#This Row],[Quantity (default 1)]]))</f>
        <v/>
      </c>
      <c r="O292" s="4" t="str">
        <f t="array" aca="true" ref="O2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2" s="4" t="str">
        <f t="array" aca="true" ref="P2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2" s="4" t="str">
        <f t="array" aca="true" ref="Q292">IF(COUNTA(OrderData[[#This Row],[Box Style]],OrderData[[#This Row],[Height (mm)]:[Depth (mm)]])=0,"",_xlfn.XLOOKUP(1, ((MIN(OrderData[[#This Row],[Board H]:[Board W]]) &gt;=BoardSize[Min H]) *(MIN(OrderData[[#This Row],[Board H]:[Board W]]) &lt;BoardSize[Max H])),BoardSize[Size],"?",1))</f>
        <v/>
      </c>
      <c r="R292" s="4" t="str">
        <f t="array" aca="true" ref="R292">IF(COUNTA(OrderData[[#This Row],[Box Style]], OrderData[[#This Row],[Height (mm)]:[Depth (mm)]])=0, "",_xlfn.XLOOKUP(1,  (MAX(OrderData[[#This Row],[Board H]:[Board W]]) &gt;= BoardSize[Min W])  *(MAX(OrderData[[#This Row],[Board H]:[Board W]]) &lt; BoardSize[Max W]),  BoardSize[Size],  "?",1 ))</f>
        <v/>
      </c>
      <c r="S29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2" s="65" t="str">
        <f t="array" aca="true" ref="T29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2" s="39" t="str">
        <f t="array" aca="true" ref="U2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2" s="35" t="str">
        <f t="array" aca="true" ref="V2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2" s="66"/>
    </row>
    <row r="293" spans="2:23" customHeight="1">
      <c r="B293" s="64" t="str">
        <f>IF(COUNTA(OrderData[[#This Row],[Box Style]], OrderData[[#This Row],[Height (mm)]:[Depth (mm)]]) = 0, "", IF(ISNUMBER(B292),  B292+1,  1))</f>
        <v/>
      </c>
      <c r="C293" s="41"/>
      <c r="D293" s="41"/>
      <c r="E293" s="9"/>
      <c r="F293" s="25"/>
      <c r="G293" s="42"/>
      <c r="H293" s="42"/>
      <c r="I293" s="42"/>
      <c r="J293" s="42"/>
      <c r="K293" s="28"/>
      <c r="L293" s="25"/>
      <c r="M293" s="25"/>
      <c r="N293" s="4" t="str">
        <f>IF(ISBLANK(OrderData[[#This Row],[Height (mm)]]),"", IF(ISBLANK(OrderData[[#This Row],[Quantity (default 1)]]), 1,OrderData[[#This Row],[Quantity (default 1)]]))</f>
        <v/>
      </c>
      <c r="O293" s="4" t="str">
        <f t="array" aca="true" ref="O2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3" s="4" t="str">
        <f t="array" aca="true" ref="P2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3" s="4" t="str">
        <f t="array" aca="true" ref="Q293">IF(COUNTA(OrderData[[#This Row],[Box Style]],OrderData[[#This Row],[Height (mm)]:[Depth (mm)]])=0,"",_xlfn.XLOOKUP(1, ((MIN(OrderData[[#This Row],[Board H]:[Board W]]) &gt;=BoardSize[Min H]) *(MIN(OrderData[[#This Row],[Board H]:[Board W]]) &lt;BoardSize[Max H])),BoardSize[Size],"?",1))</f>
        <v/>
      </c>
      <c r="R293" s="4" t="str">
        <f t="array" aca="true" ref="R293">IF(COUNTA(OrderData[[#This Row],[Box Style]], OrderData[[#This Row],[Height (mm)]:[Depth (mm)]])=0, "",_xlfn.XLOOKUP(1,  (MAX(OrderData[[#This Row],[Board H]:[Board W]]) &gt;= BoardSize[Min W])  *(MAX(OrderData[[#This Row],[Board H]:[Board W]]) &lt; BoardSize[Max W]),  BoardSize[Size],  "?",1 ))</f>
        <v/>
      </c>
      <c r="S29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3" s="65" t="str">
        <f t="array" aca="true" ref="T29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3" s="39" t="str">
        <f t="array" aca="true" ref="U2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3" s="35" t="str">
        <f t="array" aca="true" ref="V2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3" s="66"/>
    </row>
    <row r="294" spans="2:23" customHeight="1">
      <c r="B294" s="64" t="str">
        <f>IF(COUNTA(OrderData[[#This Row],[Box Style]], OrderData[[#This Row],[Height (mm)]:[Depth (mm)]]) = 0, "", IF(ISNUMBER(B293),  B293+1,  1))</f>
        <v/>
      </c>
      <c r="C294" s="41"/>
      <c r="D294" s="41"/>
      <c r="E294" s="9"/>
      <c r="F294" s="25"/>
      <c r="G294" s="42"/>
      <c r="H294" s="42"/>
      <c r="I294" s="42"/>
      <c r="J294" s="42"/>
      <c r="K294" s="28"/>
      <c r="L294" s="25"/>
      <c r="M294" s="25"/>
      <c r="N294" s="4" t="str">
        <f>IF(ISBLANK(OrderData[[#This Row],[Height (mm)]]),"", IF(ISBLANK(OrderData[[#This Row],[Quantity (default 1)]]), 1,OrderData[[#This Row],[Quantity (default 1)]]))</f>
        <v/>
      </c>
      <c r="O294" s="4" t="str">
        <f t="array" aca="true" ref="O2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4" s="4" t="str">
        <f t="array" aca="true" ref="P2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4" s="4" t="str">
        <f t="array" aca="true" ref="Q294">IF(COUNTA(OrderData[[#This Row],[Box Style]],OrderData[[#This Row],[Height (mm)]:[Depth (mm)]])=0,"",_xlfn.XLOOKUP(1, ((MIN(OrderData[[#This Row],[Board H]:[Board W]]) &gt;=BoardSize[Min H]) *(MIN(OrderData[[#This Row],[Board H]:[Board W]]) &lt;BoardSize[Max H])),BoardSize[Size],"?",1))</f>
        <v/>
      </c>
      <c r="R294" s="4" t="str">
        <f t="array" aca="true" ref="R294">IF(COUNTA(OrderData[[#This Row],[Box Style]], OrderData[[#This Row],[Height (mm)]:[Depth (mm)]])=0, "",_xlfn.XLOOKUP(1,  (MAX(OrderData[[#This Row],[Board H]:[Board W]]) &gt;= BoardSize[Min W])  *(MAX(OrderData[[#This Row],[Board H]:[Board W]]) &lt; BoardSize[Max W]),  BoardSize[Size],  "?",1 ))</f>
        <v/>
      </c>
      <c r="S29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4" s="65" t="str">
        <f t="array" aca="true" ref="T29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4" s="39" t="str">
        <f t="array" aca="true" ref="U2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4" s="35" t="str">
        <f t="array" aca="true" ref="V2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4" s="66"/>
    </row>
    <row r="295" spans="2:23" customHeight="1">
      <c r="B295" s="64" t="str">
        <f>IF(COUNTA(OrderData[[#This Row],[Box Style]], OrderData[[#This Row],[Height (mm)]:[Depth (mm)]]) = 0, "", IF(ISNUMBER(B294),  B294+1,  1))</f>
        <v/>
      </c>
      <c r="C295" s="41"/>
      <c r="D295" s="41"/>
      <c r="E295" s="9"/>
      <c r="F295" s="25"/>
      <c r="G295" s="42"/>
      <c r="H295" s="42"/>
      <c r="I295" s="42"/>
      <c r="J295" s="42"/>
      <c r="K295" s="28"/>
      <c r="L295" s="25"/>
      <c r="M295" s="25"/>
      <c r="N295" s="4" t="str">
        <f>IF(ISBLANK(OrderData[[#This Row],[Height (mm)]]),"", IF(ISBLANK(OrderData[[#This Row],[Quantity (default 1)]]), 1,OrderData[[#This Row],[Quantity (default 1)]]))</f>
        <v/>
      </c>
      <c r="O295" s="4" t="str">
        <f t="array" aca="true" ref="O2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5" s="4" t="str">
        <f t="array" aca="true" ref="P2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5" s="4" t="str">
        <f t="array" aca="true" ref="Q295">IF(COUNTA(OrderData[[#This Row],[Box Style]],OrderData[[#This Row],[Height (mm)]:[Depth (mm)]])=0,"",_xlfn.XLOOKUP(1, ((MIN(OrderData[[#This Row],[Board H]:[Board W]]) &gt;=BoardSize[Min H]) *(MIN(OrderData[[#This Row],[Board H]:[Board W]]) &lt;BoardSize[Max H])),BoardSize[Size],"?",1))</f>
        <v/>
      </c>
      <c r="R295" s="4" t="str">
        <f t="array" aca="true" ref="R295">IF(COUNTA(OrderData[[#This Row],[Box Style]], OrderData[[#This Row],[Height (mm)]:[Depth (mm)]])=0, "",_xlfn.XLOOKUP(1,  (MAX(OrderData[[#This Row],[Board H]:[Board W]]) &gt;= BoardSize[Min W])  *(MAX(OrderData[[#This Row],[Board H]:[Board W]]) &lt; BoardSize[Max W]),  BoardSize[Size],  "?",1 ))</f>
        <v/>
      </c>
      <c r="S29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5" s="65" t="str">
        <f t="array" aca="true" ref="T29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5" s="39" t="str">
        <f t="array" aca="true" ref="U2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5" s="35" t="str">
        <f t="array" aca="true" ref="V2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5" s="66"/>
    </row>
    <row r="296" spans="2:23" customHeight="1">
      <c r="B296" s="64" t="str">
        <f>IF(COUNTA(OrderData[[#This Row],[Box Style]], OrderData[[#This Row],[Height (mm)]:[Depth (mm)]]) = 0, "", IF(ISNUMBER(B295),  B295+1,  1))</f>
        <v/>
      </c>
      <c r="C296" s="41"/>
      <c r="D296" s="41"/>
      <c r="E296" s="9"/>
      <c r="F296" s="25"/>
      <c r="G296" s="42"/>
      <c r="H296" s="42"/>
      <c r="I296" s="42"/>
      <c r="J296" s="42"/>
      <c r="K296" s="28"/>
      <c r="L296" s="25"/>
      <c r="M296" s="25"/>
      <c r="N296" s="4" t="str">
        <f>IF(ISBLANK(OrderData[[#This Row],[Height (mm)]]),"", IF(ISBLANK(OrderData[[#This Row],[Quantity (default 1)]]), 1,OrderData[[#This Row],[Quantity (default 1)]]))</f>
        <v/>
      </c>
      <c r="O296" s="4" t="str">
        <f t="array" aca="true" ref="O2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6" s="4" t="str">
        <f t="array" aca="true" ref="P2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6" s="4" t="str">
        <f t="array" aca="true" ref="Q296">IF(COUNTA(OrderData[[#This Row],[Box Style]],OrderData[[#This Row],[Height (mm)]:[Depth (mm)]])=0,"",_xlfn.XLOOKUP(1, ((MIN(OrderData[[#This Row],[Board H]:[Board W]]) &gt;=BoardSize[Min H]) *(MIN(OrderData[[#This Row],[Board H]:[Board W]]) &lt;BoardSize[Max H])),BoardSize[Size],"?",1))</f>
        <v/>
      </c>
      <c r="R296" s="4" t="str">
        <f t="array" aca="true" ref="R296">IF(COUNTA(OrderData[[#This Row],[Box Style]], OrderData[[#This Row],[Height (mm)]:[Depth (mm)]])=0, "",_xlfn.XLOOKUP(1,  (MAX(OrderData[[#This Row],[Board H]:[Board W]]) &gt;= BoardSize[Min W])  *(MAX(OrderData[[#This Row],[Board H]:[Board W]]) &lt; BoardSize[Max W]),  BoardSize[Size],  "?",1 ))</f>
        <v/>
      </c>
      <c r="S29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6" s="65" t="str">
        <f t="array" aca="true" ref="T29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6" s="39" t="str">
        <f t="array" aca="true" ref="U2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6" s="35" t="str">
        <f t="array" aca="true" ref="V2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6" s="66"/>
    </row>
    <row r="297" spans="2:23" customHeight="1">
      <c r="B297" s="64" t="str">
        <f>IF(COUNTA(OrderData[[#This Row],[Box Style]], OrderData[[#This Row],[Height (mm)]:[Depth (mm)]]) = 0, "", IF(ISNUMBER(B296),  B296+1,  1))</f>
        <v/>
      </c>
      <c r="C297" s="41"/>
      <c r="D297" s="41"/>
      <c r="E297" s="9"/>
      <c r="F297" s="25"/>
      <c r="G297" s="42"/>
      <c r="H297" s="42"/>
      <c r="I297" s="42"/>
      <c r="J297" s="42"/>
      <c r="K297" s="28"/>
      <c r="L297" s="25"/>
      <c r="M297" s="25"/>
      <c r="N297" s="4" t="str">
        <f>IF(ISBLANK(OrderData[[#This Row],[Height (mm)]]),"", IF(ISBLANK(OrderData[[#This Row],[Quantity (default 1)]]), 1,OrderData[[#This Row],[Quantity (default 1)]]))</f>
        <v/>
      </c>
      <c r="O297" s="4" t="str">
        <f t="array" aca="true" ref="O2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7" s="4" t="str">
        <f t="array" aca="true" ref="P2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7" s="4" t="str">
        <f t="array" aca="true" ref="Q297">IF(COUNTA(OrderData[[#This Row],[Box Style]],OrderData[[#This Row],[Height (mm)]:[Depth (mm)]])=0,"",_xlfn.XLOOKUP(1, ((MIN(OrderData[[#This Row],[Board H]:[Board W]]) &gt;=BoardSize[Min H]) *(MIN(OrderData[[#This Row],[Board H]:[Board W]]) &lt;BoardSize[Max H])),BoardSize[Size],"?",1))</f>
        <v/>
      </c>
      <c r="R297" s="4" t="str">
        <f t="array" aca="true" ref="R297">IF(COUNTA(OrderData[[#This Row],[Box Style]], OrderData[[#This Row],[Height (mm)]:[Depth (mm)]])=0, "",_xlfn.XLOOKUP(1,  (MAX(OrderData[[#This Row],[Board H]:[Board W]]) &gt;= BoardSize[Min W])  *(MAX(OrderData[[#This Row],[Board H]:[Board W]]) &lt; BoardSize[Max W]),  BoardSize[Size],  "?",1 ))</f>
        <v/>
      </c>
      <c r="S29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7" s="65" t="str">
        <f t="array" aca="true" ref="T29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7" s="39" t="str">
        <f t="array" aca="true" ref="U2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7" s="35" t="str">
        <f t="array" aca="true" ref="V2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7" s="66"/>
    </row>
    <row r="298" spans="2:23" customHeight="1">
      <c r="B298" s="64" t="str">
        <f>IF(COUNTA(OrderData[[#This Row],[Box Style]], OrderData[[#This Row],[Height (mm)]:[Depth (mm)]]) = 0, "", IF(ISNUMBER(B297),  B297+1,  1))</f>
        <v/>
      </c>
      <c r="C298" s="41"/>
      <c r="D298" s="41"/>
      <c r="E298" s="9"/>
      <c r="F298" s="25"/>
      <c r="G298" s="42"/>
      <c r="H298" s="42"/>
      <c r="I298" s="42"/>
      <c r="J298" s="42"/>
      <c r="K298" s="28"/>
      <c r="L298" s="25"/>
      <c r="M298" s="25"/>
      <c r="N298" s="4" t="str">
        <f>IF(ISBLANK(OrderData[[#This Row],[Height (mm)]]),"", IF(ISBLANK(OrderData[[#This Row],[Quantity (default 1)]]), 1,OrderData[[#This Row],[Quantity (default 1)]]))</f>
        <v/>
      </c>
      <c r="O298" s="4" t="str">
        <f t="array" aca="true" ref="O2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8" s="4" t="str">
        <f t="array" aca="true" ref="P2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8" s="4" t="str">
        <f t="array" aca="true" ref="Q298">IF(COUNTA(OrderData[[#This Row],[Box Style]],OrderData[[#This Row],[Height (mm)]:[Depth (mm)]])=0,"",_xlfn.XLOOKUP(1, ((MIN(OrderData[[#This Row],[Board H]:[Board W]]) &gt;=BoardSize[Min H]) *(MIN(OrderData[[#This Row],[Board H]:[Board W]]) &lt;BoardSize[Max H])),BoardSize[Size],"?",1))</f>
        <v/>
      </c>
      <c r="R298" s="4" t="str">
        <f t="array" aca="true" ref="R298">IF(COUNTA(OrderData[[#This Row],[Box Style]], OrderData[[#This Row],[Height (mm)]:[Depth (mm)]])=0, "",_xlfn.XLOOKUP(1,  (MAX(OrderData[[#This Row],[Board H]:[Board W]]) &gt;= BoardSize[Min W])  *(MAX(OrderData[[#This Row],[Board H]:[Board W]]) &lt; BoardSize[Max W]),  BoardSize[Size],  "?",1 ))</f>
        <v/>
      </c>
      <c r="S29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8" s="65" t="str">
        <f t="array" aca="true" ref="T29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8" s="39" t="str">
        <f t="array" aca="true" ref="U2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8" s="35" t="str">
        <f t="array" aca="true" ref="V2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8" s="66"/>
    </row>
    <row r="299" spans="2:23" customHeight="1">
      <c r="B299" s="64" t="str">
        <f>IF(COUNTA(OrderData[[#This Row],[Box Style]], OrderData[[#This Row],[Height (mm)]:[Depth (mm)]]) = 0, "", IF(ISNUMBER(B298),  B298+1,  1))</f>
        <v/>
      </c>
      <c r="C299" s="41"/>
      <c r="D299" s="41"/>
      <c r="E299" s="9"/>
      <c r="F299" s="25"/>
      <c r="G299" s="42"/>
      <c r="H299" s="42"/>
      <c r="I299" s="42"/>
      <c r="J299" s="42"/>
      <c r="K299" s="28"/>
      <c r="L299" s="25"/>
      <c r="M299" s="25"/>
      <c r="N299" s="4" t="str">
        <f>IF(ISBLANK(OrderData[[#This Row],[Height (mm)]]),"", IF(ISBLANK(OrderData[[#This Row],[Quantity (default 1)]]), 1,OrderData[[#This Row],[Quantity (default 1)]]))</f>
        <v/>
      </c>
      <c r="O299" s="4" t="str">
        <f t="array" aca="true" ref="O2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299" s="4" t="str">
        <f t="array" aca="true" ref="P2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299" s="4" t="str">
        <f t="array" aca="true" ref="Q299">IF(COUNTA(OrderData[[#This Row],[Box Style]],OrderData[[#This Row],[Height (mm)]:[Depth (mm)]])=0,"",_xlfn.XLOOKUP(1, ((MIN(OrderData[[#This Row],[Board H]:[Board W]]) &gt;=BoardSize[Min H]) *(MIN(OrderData[[#This Row],[Board H]:[Board W]]) &lt;BoardSize[Max H])),BoardSize[Size],"?",1))</f>
        <v/>
      </c>
      <c r="R299" s="4" t="str">
        <f t="array" aca="true" ref="R299">IF(COUNTA(OrderData[[#This Row],[Box Style]], OrderData[[#This Row],[Height (mm)]:[Depth (mm)]])=0, "",_xlfn.XLOOKUP(1,  (MAX(OrderData[[#This Row],[Board H]:[Board W]]) &gt;= BoardSize[Min W])  *(MAX(OrderData[[#This Row],[Board H]:[Board W]]) &lt; BoardSize[Max W]),  BoardSize[Size],  "?",1 ))</f>
        <v/>
      </c>
      <c r="S29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299" s="65" t="str">
        <f t="array" aca="true" ref="T29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299" s="39" t="str">
        <f t="array" aca="true" ref="U2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299" s="35" t="str">
        <f t="array" aca="true" ref="V2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299" s="66"/>
    </row>
    <row r="300" spans="2:23" customHeight="1">
      <c r="B300" s="64" t="str">
        <f>IF(COUNTA(OrderData[[#This Row],[Box Style]], OrderData[[#This Row],[Height (mm)]:[Depth (mm)]]) = 0, "", IF(ISNUMBER(B299),  B299+1,  1))</f>
        <v/>
      </c>
      <c r="C300" s="41"/>
      <c r="D300" s="41"/>
      <c r="E300" s="9"/>
      <c r="F300" s="25"/>
      <c r="G300" s="42"/>
      <c r="H300" s="42"/>
      <c r="I300" s="42"/>
      <c r="J300" s="42"/>
      <c r="K300" s="28"/>
      <c r="L300" s="25"/>
      <c r="M300" s="25"/>
      <c r="N300" s="4" t="str">
        <f>IF(ISBLANK(OrderData[[#This Row],[Height (mm)]]),"", IF(ISBLANK(OrderData[[#This Row],[Quantity (default 1)]]), 1,OrderData[[#This Row],[Quantity (default 1)]]))</f>
        <v/>
      </c>
      <c r="O300" s="4" t="str">
        <f t="array" aca="true" ref="O3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0" s="4" t="str">
        <f t="array" aca="true" ref="P3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0" s="4" t="str">
        <f t="array" aca="true" ref="Q300">IF(COUNTA(OrderData[[#This Row],[Box Style]],OrderData[[#This Row],[Height (mm)]:[Depth (mm)]])=0,"",_xlfn.XLOOKUP(1, ((MIN(OrderData[[#This Row],[Board H]:[Board W]]) &gt;=BoardSize[Min H]) *(MIN(OrderData[[#This Row],[Board H]:[Board W]]) &lt;BoardSize[Max H])),BoardSize[Size],"?",1))</f>
        <v/>
      </c>
      <c r="R300" s="4" t="str">
        <f t="array" aca="true" ref="R300">IF(COUNTA(OrderData[[#This Row],[Box Style]], OrderData[[#This Row],[Height (mm)]:[Depth (mm)]])=0, "",_xlfn.XLOOKUP(1,  (MAX(OrderData[[#This Row],[Board H]:[Board W]]) &gt;= BoardSize[Min W])  *(MAX(OrderData[[#This Row],[Board H]:[Board W]]) &lt; BoardSize[Max W]),  BoardSize[Size],  "?",1 ))</f>
        <v/>
      </c>
      <c r="S30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0" s="65" t="str">
        <f t="array" aca="true" ref="T30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0" s="39" t="str">
        <f t="array" aca="true" ref="U3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0" s="35" t="str">
        <f t="array" aca="true" ref="V3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0" s="66"/>
    </row>
    <row r="301" spans="2:23" customHeight="1">
      <c r="B301" s="64" t="str">
        <f>IF(COUNTA(OrderData[[#This Row],[Box Style]], OrderData[[#This Row],[Height (mm)]:[Depth (mm)]]) = 0, "", IF(ISNUMBER(B300),  B300+1,  1))</f>
        <v/>
      </c>
      <c r="C301" s="41"/>
      <c r="D301" s="41"/>
      <c r="E301" s="9"/>
      <c r="F301" s="25"/>
      <c r="G301" s="42"/>
      <c r="H301" s="42"/>
      <c r="I301" s="42"/>
      <c r="J301" s="42"/>
      <c r="K301" s="28"/>
      <c r="L301" s="25"/>
      <c r="M301" s="25"/>
      <c r="N301" s="4" t="str">
        <f>IF(ISBLANK(OrderData[[#This Row],[Height (mm)]]),"", IF(ISBLANK(OrderData[[#This Row],[Quantity (default 1)]]), 1,OrderData[[#This Row],[Quantity (default 1)]]))</f>
        <v/>
      </c>
      <c r="O301" s="4" t="str">
        <f t="array" aca="true" ref="O30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1" s="4" t="str">
        <f t="array" aca="true" ref="P30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1" s="4" t="str">
        <f t="array" aca="true" ref="Q301">IF(COUNTA(OrderData[[#This Row],[Box Style]],OrderData[[#This Row],[Height (mm)]:[Depth (mm)]])=0,"",_xlfn.XLOOKUP(1, ((MIN(OrderData[[#This Row],[Board H]:[Board W]]) &gt;=BoardSize[Min H]) *(MIN(OrderData[[#This Row],[Board H]:[Board W]]) &lt;BoardSize[Max H])),BoardSize[Size],"?",1))</f>
        <v/>
      </c>
      <c r="R301" s="4" t="str">
        <f t="array" aca="true" ref="R301">IF(COUNTA(OrderData[[#This Row],[Box Style]], OrderData[[#This Row],[Height (mm)]:[Depth (mm)]])=0, "",_xlfn.XLOOKUP(1,  (MAX(OrderData[[#This Row],[Board H]:[Board W]]) &gt;= BoardSize[Min W])  *(MAX(OrderData[[#This Row],[Board H]:[Board W]]) &lt; BoardSize[Max W]),  BoardSize[Size],  "?",1 ))</f>
        <v/>
      </c>
      <c r="S30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1" s="65" t="str">
        <f t="array" aca="true" ref="T30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1" s="39" t="str">
        <f t="array" aca="true" ref="U30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1" s="35" t="str">
        <f t="array" aca="true" ref="V30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1" s="66"/>
    </row>
    <row r="302" spans="2:23" customHeight="1">
      <c r="B302" s="64" t="str">
        <f>IF(COUNTA(OrderData[[#This Row],[Box Style]], OrderData[[#This Row],[Height (mm)]:[Depth (mm)]]) = 0, "", IF(ISNUMBER(B301),  B301+1,  1))</f>
        <v/>
      </c>
      <c r="C302" s="41"/>
      <c r="D302" s="41"/>
      <c r="E302" s="9"/>
      <c r="F302" s="25"/>
      <c r="G302" s="42"/>
      <c r="H302" s="42"/>
      <c r="I302" s="42"/>
      <c r="J302" s="42"/>
      <c r="K302" s="28"/>
      <c r="L302" s="25"/>
      <c r="M302" s="25"/>
      <c r="N302" s="4" t="str">
        <f>IF(ISBLANK(OrderData[[#This Row],[Height (mm)]]),"", IF(ISBLANK(OrderData[[#This Row],[Quantity (default 1)]]), 1,OrderData[[#This Row],[Quantity (default 1)]]))</f>
        <v/>
      </c>
      <c r="O302" s="4" t="str">
        <f t="array" aca="true" ref="O30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2" s="4" t="str">
        <f t="array" aca="true" ref="P30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2" s="4" t="str">
        <f t="array" aca="true" ref="Q302">IF(COUNTA(OrderData[[#This Row],[Box Style]],OrderData[[#This Row],[Height (mm)]:[Depth (mm)]])=0,"",_xlfn.XLOOKUP(1, ((MIN(OrderData[[#This Row],[Board H]:[Board W]]) &gt;=BoardSize[Min H]) *(MIN(OrderData[[#This Row],[Board H]:[Board W]]) &lt;BoardSize[Max H])),BoardSize[Size],"?",1))</f>
        <v/>
      </c>
      <c r="R302" s="4" t="str">
        <f t="array" aca="true" ref="R302">IF(COUNTA(OrderData[[#This Row],[Box Style]], OrderData[[#This Row],[Height (mm)]:[Depth (mm)]])=0, "",_xlfn.XLOOKUP(1,  (MAX(OrderData[[#This Row],[Board H]:[Board W]]) &gt;= BoardSize[Min W])  *(MAX(OrderData[[#This Row],[Board H]:[Board W]]) &lt; BoardSize[Max W]),  BoardSize[Size],  "?",1 ))</f>
        <v/>
      </c>
      <c r="S30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2" s="65" t="str">
        <f t="array" aca="true" ref="T30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2" s="39" t="str">
        <f t="array" aca="true" ref="U30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2" s="35" t="str">
        <f t="array" aca="true" ref="V30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2" s="66"/>
    </row>
    <row r="303" spans="2:23" customHeight="1">
      <c r="B303" s="64" t="str">
        <f>IF(COUNTA(OrderData[[#This Row],[Box Style]], OrderData[[#This Row],[Height (mm)]:[Depth (mm)]]) = 0, "", IF(ISNUMBER(B302),  B302+1,  1))</f>
        <v/>
      </c>
      <c r="C303" s="41"/>
      <c r="D303" s="41"/>
      <c r="E303" s="9"/>
      <c r="F303" s="25"/>
      <c r="G303" s="42"/>
      <c r="H303" s="42"/>
      <c r="I303" s="42"/>
      <c r="J303" s="42"/>
      <c r="K303" s="28"/>
      <c r="L303" s="25"/>
      <c r="M303" s="25"/>
      <c r="N303" s="4" t="str">
        <f>IF(ISBLANK(OrderData[[#This Row],[Height (mm)]]),"", IF(ISBLANK(OrderData[[#This Row],[Quantity (default 1)]]), 1,OrderData[[#This Row],[Quantity (default 1)]]))</f>
        <v/>
      </c>
      <c r="O303" s="4" t="str">
        <f t="array" aca="true" ref="O30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3" s="4" t="str">
        <f t="array" aca="true" ref="P30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3" s="4" t="str">
        <f t="array" aca="true" ref="Q303">IF(COUNTA(OrderData[[#This Row],[Box Style]],OrderData[[#This Row],[Height (mm)]:[Depth (mm)]])=0,"",_xlfn.XLOOKUP(1, ((MIN(OrderData[[#This Row],[Board H]:[Board W]]) &gt;=BoardSize[Min H]) *(MIN(OrderData[[#This Row],[Board H]:[Board W]]) &lt;BoardSize[Max H])),BoardSize[Size],"?",1))</f>
        <v/>
      </c>
      <c r="R303" s="4" t="str">
        <f t="array" aca="true" ref="R303">IF(COUNTA(OrderData[[#This Row],[Box Style]], OrderData[[#This Row],[Height (mm)]:[Depth (mm)]])=0, "",_xlfn.XLOOKUP(1,  (MAX(OrderData[[#This Row],[Board H]:[Board W]]) &gt;= BoardSize[Min W])  *(MAX(OrderData[[#This Row],[Board H]:[Board W]]) &lt; BoardSize[Max W]),  BoardSize[Size],  "?",1 ))</f>
        <v/>
      </c>
      <c r="S30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3" s="65" t="str">
        <f t="array" aca="true" ref="T30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3" s="39" t="str">
        <f t="array" aca="true" ref="U30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3" s="35" t="str">
        <f t="array" aca="true" ref="V30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3" s="66"/>
    </row>
    <row r="304" spans="2:23" customHeight="1">
      <c r="B304" s="64" t="str">
        <f>IF(COUNTA(OrderData[[#This Row],[Box Style]], OrderData[[#This Row],[Height (mm)]:[Depth (mm)]]) = 0, "", IF(ISNUMBER(B303),  B303+1,  1))</f>
        <v/>
      </c>
      <c r="C304" s="41"/>
      <c r="D304" s="41"/>
      <c r="E304" s="9"/>
      <c r="F304" s="25"/>
      <c r="G304" s="42"/>
      <c r="H304" s="42"/>
      <c r="I304" s="42"/>
      <c r="J304" s="42"/>
      <c r="K304" s="28"/>
      <c r="L304" s="25"/>
      <c r="M304" s="25"/>
      <c r="N304" s="4" t="str">
        <f>IF(ISBLANK(OrderData[[#This Row],[Height (mm)]]),"", IF(ISBLANK(OrderData[[#This Row],[Quantity (default 1)]]), 1,OrderData[[#This Row],[Quantity (default 1)]]))</f>
        <v/>
      </c>
      <c r="O304" s="4" t="str">
        <f t="array" aca="true" ref="O30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4" s="4" t="str">
        <f t="array" aca="true" ref="P30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4" s="4" t="str">
        <f t="array" aca="true" ref="Q304">IF(COUNTA(OrderData[[#This Row],[Box Style]],OrderData[[#This Row],[Height (mm)]:[Depth (mm)]])=0,"",_xlfn.XLOOKUP(1, ((MIN(OrderData[[#This Row],[Board H]:[Board W]]) &gt;=BoardSize[Min H]) *(MIN(OrderData[[#This Row],[Board H]:[Board W]]) &lt;BoardSize[Max H])),BoardSize[Size],"?",1))</f>
        <v/>
      </c>
      <c r="R304" s="4" t="str">
        <f t="array" aca="true" ref="R304">IF(COUNTA(OrderData[[#This Row],[Box Style]], OrderData[[#This Row],[Height (mm)]:[Depth (mm)]])=0, "",_xlfn.XLOOKUP(1,  (MAX(OrderData[[#This Row],[Board H]:[Board W]]) &gt;= BoardSize[Min W])  *(MAX(OrderData[[#This Row],[Board H]:[Board W]]) &lt; BoardSize[Max W]),  BoardSize[Size],  "?",1 ))</f>
        <v/>
      </c>
      <c r="S30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4" s="65" t="str">
        <f t="array" aca="true" ref="T30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4" s="39" t="str">
        <f t="array" aca="true" ref="U30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4" s="35" t="str">
        <f t="array" aca="true" ref="V30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4" s="66"/>
    </row>
    <row r="305" spans="2:23" customHeight="1">
      <c r="B305" s="64" t="str">
        <f>IF(COUNTA(OrderData[[#This Row],[Box Style]], OrderData[[#This Row],[Height (mm)]:[Depth (mm)]]) = 0, "", IF(ISNUMBER(B304),  B304+1,  1))</f>
        <v/>
      </c>
      <c r="C305" s="41"/>
      <c r="D305" s="41"/>
      <c r="E305" s="9"/>
      <c r="F305" s="25"/>
      <c r="G305" s="42"/>
      <c r="H305" s="42"/>
      <c r="I305" s="42"/>
      <c r="J305" s="42"/>
      <c r="K305" s="28"/>
      <c r="L305" s="25"/>
      <c r="M305" s="25"/>
      <c r="N305" s="4" t="str">
        <f>IF(ISBLANK(OrderData[[#This Row],[Height (mm)]]),"", IF(ISBLANK(OrderData[[#This Row],[Quantity (default 1)]]), 1,OrderData[[#This Row],[Quantity (default 1)]]))</f>
        <v/>
      </c>
      <c r="O305" s="4" t="str">
        <f t="array" aca="true" ref="O30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5" s="4" t="str">
        <f t="array" aca="true" ref="P30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5" s="4" t="str">
        <f t="array" aca="true" ref="Q305">IF(COUNTA(OrderData[[#This Row],[Box Style]],OrderData[[#This Row],[Height (mm)]:[Depth (mm)]])=0,"",_xlfn.XLOOKUP(1, ((MIN(OrderData[[#This Row],[Board H]:[Board W]]) &gt;=BoardSize[Min H]) *(MIN(OrderData[[#This Row],[Board H]:[Board W]]) &lt;BoardSize[Max H])),BoardSize[Size],"?",1))</f>
        <v/>
      </c>
      <c r="R305" s="4" t="str">
        <f t="array" aca="true" ref="R305">IF(COUNTA(OrderData[[#This Row],[Box Style]], OrderData[[#This Row],[Height (mm)]:[Depth (mm)]])=0, "",_xlfn.XLOOKUP(1,  (MAX(OrderData[[#This Row],[Board H]:[Board W]]) &gt;= BoardSize[Min W])  *(MAX(OrderData[[#This Row],[Board H]:[Board W]]) &lt; BoardSize[Max W]),  BoardSize[Size],  "?",1 ))</f>
        <v/>
      </c>
      <c r="S30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5" s="65" t="str">
        <f t="array" aca="true" ref="T30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5" s="39" t="str">
        <f t="array" aca="true" ref="U30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5" s="35" t="str">
        <f t="array" aca="true" ref="V30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5" s="66"/>
    </row>
    <row r="306" spans="2:23" customHeight="1">
      <c r="B306" s="64" t="str">
        <f>IF(COUNTA(OrderData[[#This Row],[Box Style]], OrderData[[#This Row],[Height (mm)]:[Depth (mm)]]) = 0, "", IF(ISNUMBER(B305),  B305+1,  1))</f>
        <v/>
      </c>
      <c r="C306" s="41"/>
      <c r="D306" s="41"/>
      <c r="E306" s="9"/>
      <c r="F306" s="25"/>
      <c r="G306" s="42"/>
      <c r="H306" s="42"/>
      <c r="I306" s="42"/>
      <c r="J306" s="42"/>
      <c r="K306" s="28"/>
      <c r="L306" s="25"/>
      <c r="M306" s="25"/>
      <c r="N306" s="4" t="str">
        <f>IF(ISBLANK(OrderData[[#This Row],[Height (mm)]]),"", IF(ISBLANK(OrderData[[#This Row],[Quantity (default 1)]]), 1,OrderData[[#This Row],[Quantity (default 1)]]))</f>
        <v/>
      </c>
      <c r="O306" s="4" t="str">
        <f t="array" aca="true" ref="O30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6" s="4" t="str">
        <f t="array" aca="true" ref="P30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6" s="4" t="str">
        <f t="array" aca="true" ref="Q306">IF(COUNTA(OrderData[[#This Row],[Box Style]],OrderData[[#This Row],[Height (mm)]:[Depth (mm)]])=0,"",_xlfn.XLOOKUP(1, ((MIN(OrderData[[#This Row],[Board H]:[Board W]]) &gt;=BoardSize[Min H]) *(MIN(OrderData[[#This Row],[Board H]:[Board W]]) &lt;BoardSize[Max H])),BoardSize[Size],"?",1))</f>
        <v/>
      </c>
      <c r="R306" s="4" t="str">
        <f t="array" aca="true" ref="R306">IF(COUNTA(OrderData[[#This Row],[Box Style]], OrderData[[#This Row],[Height (mm)]:[Depth (mm)]])=0, "",_xlfn.XLOOKUP(1,  (MAX(OrderData[[#This Row],[Board H]:[Board W]]) &gt;= BoardSize[Min W])  *(MAX(OrderData[[#This Row],[Board H]:[Board W]]) &lt; BoardSize[Max W]),  BoardSize[Size],  "?",1 ))</f>
        <v/>
      </c>
      <c r="S30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6" s="65" t="str">
        <f t="array" aca="true" ref="T30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6" s="39" t="str">
        <f t="array" aca="true" ref="U30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6" s="35" t="str">
        <f t="array" aca="true" ref="V30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6" s="66"/>
    </row>
    <row r="307" spans="2:23" customHeight="1">
      <c r="B307" s="64" t="str">
        <f>IF(COUNTA(OrderData[[#This Row],[Box Style]], OrderData[[#This Row],[Height (mm)]:[Depth (mm)]]) = 0, "", IF(ISNUMBER(B306),  B306+1,  1))</f>
        <v/>
      </c>
      <c r="C307" s="41"/>
      <c r="D307" s="41"/>
      <c r="E307" s="9"/>
      <c r="F307" s="25"/>
      <c r="G307" s="42"/>
      <c r="H307" s="42"/>
      <c r="I307" s="42"/>
      <c r="J307" s="42"/>
      <c r="K307" s="28"/>
      <c r="L307" s="25"/>
      <c r="M307" s="25"/>
      <c r="N307" s="4" t="str">
        <f>IF(ISBLANK(OrderData[[#This Row],[Height (mm)]]),"", IF(ISBLANK(OrderData[[#This Row],[Quantity (default 1)]]), 1,OrderData[[#This Row],[Quantity (default 1)]]))</f>
        <v/>
      </c>
      <c r="O307" s="4" t="str">
        <f t="array" aca="true" ref="O30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7" s="4" t="str">
        <f t="array" aca="true" ref="P30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7" s="4" t="str">
        <f t="array" aca="true" ref="Q307">IF(COUNTA(OrderData[[#This Row],[Box Style]],OrderData[[#This Row],[Height (mm)]:[Depth (mm)]])=0,"",_xlfn.XLOOKUP(1, ((MIN(OrderData[[#This Row],[Board H]:[Board W]]) &gt;=BoardSize[Min H]) *(MIN(OrderData[[#This Row],[Board H]:[Board W]]) &lt;BoardSize[Max H])),BoardSize[Size],"?",1))</f>
        <v/>
      </c>
      <c r="R307" s="4" t="str">
        <f t="array" aca="true" ref="R307">IF(COUNTA(OrderData[[#This Row],[Box Style]], OrderData[[#This Row],[Height (mm)]:[Depth (mm)]])=0, "",_xlfn.XLOOKUP(1,  (MAX(OrderData[[#This Row],[Board H]:[Board W]]) &gt;= BoardSize[Min W])  *(MAX(OrderData[[#This Row],[Board H]:[Board W]]) &lt; BoardSize[Max W]),  BoardSize[Size],  "?",1 ))</f>
        <v/>
      </c>
      <c r="S30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7" s="65" t="str">
        <f t="array" aca="true" ref="T30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7" s="39" t="str">
        <f t="array" aca="true" ref="U30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7" s="35" t="str">
        <f t="array" aca="true" ref="V30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7" s="66"/>
    </row>
    <row r="308" spans="2:23" customHeight="1">
      <c r="B308" s="64" t="str">
        <f>IF(COUNTA(OrderData[[#This Row],[Box Style]], OrderData[[#This Row],[Height (mm)]:[Depth (mm)]]) = 0, "", IF(ISNUMBER(B307),  B307+1,  1))</f>
        <v/>
      </c>
      <c r="C308" s="41"/>
      <c r="D308" s="41"/>
      <c r="E308" s="9"/>
      <c r="F308" s="25"/>
      <c r="G308" s="42"/>
      <c r="H308" s="42"/>
      <c r="I308" s="42"/>
      <c r="J308" s="42"/>
      <c r="K308" s="28"/>
      <c r="L308" s="25"/>
      <c r="M308" s="25"/>
      <c r="N308" s="4" t="str">
        <f>IF(ISBLANK(OrderData[[#This Row],[Height (mm)]]),"", IF(ISBLANK(OrderData[[#This Row],[Quantity (default 1)]]), 1,OrderData[[#This Row],[Quantity (default 1)]]))</f>
        <v/>
      </c>
      <c r="O308" s="4" t="str">
        <f t="array" aca="true" ref="O30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8" s="4" t="str">
        <f t="array" aca="true" ref="P30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8" s="4" t="str">
        <f t="array" aca="true" ref="Q308">IF(COUNTA(OrderData[[#This Row],[Box Style]],OrderData[[#This Row],[Height (mm)]:[Depth (mm)]])=0,"",_xlfn.XLOOKUP(1, ((MIN(OrderData[[#This Row],[Board H]:[Board W]]) &gt;=BoardSize[Min H]) *(MIN(OrderData[[#This Row],[Board H]:[Board W]]) &lt;BoardSize[Max H])),BoardSize[Size],"?",1))</f>
        <v/>
      </c>
      <c r="R308" s="4" t="str">
        <f t="array" aca="true" ref="R308">IF(COUNTA(OrderData[[#This Row],[Box Style]], OrderData[[#This Row],[Height (mm)]:[Depth (mm)]])=0, "",_xlfn.XLOOKUP(1,  (MAX(OrderData[[#This Row],[Board H]:[Board W]]) &gt;= BoardSize[Min W])  *(MAX(OrderData[[#This Row],[Board H]:[Board W]]) &lt; BoardSize[Max W]),  BoardSize[Size],  "?",1 ))</f>
        <v/>
      </c>
      <c r="S30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8" s="65" t="str">
        <f t="array" aca="true" ref="T30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8" s="39" t="str">
        <f t="array" aca="true" ref="U30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8" s="35" t="str">
        <f t="array" aca="true" ref="V30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8" s="66"/>
    </row>
    <row r="309" spans="2:23" customHeight="1">
      <c r="B309" s="64" t="str">
        <f>IF(COUNTA(OrderData[[#This Row],[Box Style]], OrderData[[#This Row],[Height (mm)]:[Depth (mm)]]) = 0, "", IF(ISNUMBER(B308),  B308+1,  1))</f>
        <v/>
      </c>
      <c r="C309" s="41"/>
      <c r="D309" s="41"/>
      <c r="E309" s="9"/>
      <c r="F309" s="25"/>
      <c r="G309" s="42"/>
      <c r="H309" s="42"/>
      <c r="I309" s="42"/>
      <c r="J309" s="42"/>
      <c r="K309" s="28"/>
      <c r="L309" s="25"/>
      <c r="M309" s="25"/>
      <c r="N309" s="4" t="str">
        <f>IF(ISBLANK(OrderData[[#This Row],[Height (mm)]]),"", IF(ISBLANK(OrderData[[#This Row],[Quantity (default 1)]]), 1,OrderData[[#This Row],[Quantity (default 1)]]))</f>
        <v/>
      </c>
      <c r="O309" s="4" t="str">
        <f t="array" aca="true" ref="O30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09" s="4" t="str">
        <f t="array" aca="true" ref="P30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09" s="4" t="str">
        <f t="array" aca="true" ref="Q309">IF(COUNTA(OrderData[[#This Row],[Box Style]],OrderData[[#This Row],[Height (mm)]:[Depth (mm)]])=0,"",_xlfn.XLOOKUP(1, ((MIN(OrderData[[#This Row],[Board H]:[Board W]]) &gt;=BoardSize[Min H]) *(MIN(OrderData[[#This Row],[Board H]:[Board W]]) &lt;BoardSize[Max H])),BoardSize[Size],"?",1))</f>
        <v/>
      </c>
      <c r="R309" s="4" t="str">
        <f t="array" aca="true" ref="R309">IF(COUNTA(OrderData[[#This Row],[Box Style]], OrderData[[#This Row],[Height (mm)]:[Depth (mm)]])=0, "",_xlfn.XLOOKUP(1,  (MAX(OrderData[[#This Row],[Board H]:[Board W]]) &gt;= BoardSize[Min W])  *(MAX(OrderData[[#This Row],[Board H]:[Board W]]) &lt; BoardSize[Max W]),  BoardSize[Size],  "?",1 ))</f>
        <v/>
      </c>
      <c r="S30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09" s="65" t="str">
        <f t="array" aca="true" ref="T30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09" s="39" t="str">
        <f t="array" aca="true" ref="U30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09" s="35" t="str">
        <f t="array" aca="true" ref="V30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09" s="66"/>
    </row>
    <row r="310" spans="2:23" customHeight="1">
      <c r="B310" s="64" t="str">
        <f>IF(COUNTA(OrderData[[#This Row],[Box Style]], OrderData[[#This Row],[Height (mm)]:[Depth (mm)]]) = 0, "", IF(ISNUMBER(B309),  B309+1,  1))</f>
        <v/>
      </c>
      <c r="C310" s="41"/>
      <c r="D310" s="41"/>
      <c r="E310" s="9"/>
      <c r="F310" s="25"/>
      <c r="G310" s="42"/>
      <c r="H310" s="42"/>
      <c r="I310" s="42"/>
      <c r="J310" s="42"/>
      <c r="K310" s="28"/>
      <c r="L310" s="25"/>
      <c r="M310" s="25"/>
      <c r="N310" s="4" t="str">
        <f>IF(ISBLANK(OrderData[[#This Row],[Height (mm)]]),"", IF(ISBLANK(OrderData[[#This Row],[Quantity (default 1)]]), 1,OrderData[[#This Row],[Quantity (default 1)]]))</f>
        <v/>
      </c>
      <c r="O310" s="4" t="str">
        <f t="array" aca="true" ref="O3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0" s="4" t="str">
        <f t="array" aca="true" ref="P3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0" s="4" t="str">
        <f t="array" aca="true" ref="Q310">IF(COUNTA(OrderData[[#This Row],[Box Style]],OrderData[[#This Row],[Height (mm)]:[Depth (mm)]])=0,"",_xlfn.XLOOKUP(1, ((MIN(OrderData[[#This Row],[Board H]:[Board W]]) &gt;=BoardSize[Min H]) *(MIN(OrderData[[#This Row],[Board H]:[Board W]]) &lt;BoardSize[Max H])),BoardSize[Size],"?",1))</f>
        <v/>
      </c>
      <c r="R310" s="4" t="str">
        <f t="array" aca="true" ref="R310">IF(COUNTA(OrderData[[#This Row],[Box Style]], OrderData[[#This Row],[Height (mm)]:[Depth (mm)]])=0, "",_xlfn.XLOOKUP(1,  (MAX(OrderData[[#This Row],[Board H]:[Board W]]) &gt;= BoardSize[Min W])  *(MAX(OrderData[[#This Row],[Board H]:[Board W]]) &lt; BoardSize[Max W]),  BoardSize[Size],  "?",1 ))</f>
        <v/>
      </c>
      <c r="S31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0" s="65" t="str">
        <f t="array" aca="true" ref="T31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0" s="39" t="str">
        <f t="array" aca="true" ref="U3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0" s="35" t="str">
        <f t="array" aca="true" ref="V3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0" s="66"/>
    </row>
    <row r="311" spans="2:23" customHeight="1">
      <c r="B311" s="64" t="str">
        <f>IF(COUNTA(OrderData[[#This Row],[Box Style]], OrderData[[#This Row],[Height (mm)]:[Depth (mm)]]) = 0, "", IF(ISNUMBER(B310),  B310+1,  1))</f>
        <v/>
      </c>
      <c r="C311" s="41"/>
      <c r="D311" s="41"/>
      <c r="E311" s="9"/>
      <c r="F311" s="25"/>
      <c r="G311" s="42"/>
      <c r="H311" s="42"/>
      <c r="I311" s="42"/>
      <c r="J311" s="42"/>
      <c r="K311" s="28"/>
      <c r="L311" s="25"/>
      <c r="M311" s="25"/>
      <c r="N311" s="4" t="str">
        <f>IF(ISBLANK(OrderData[[#This Row],[Height (mm)]]),"", IF(ISBLANK(OrderData[[#This Row],[Quantity (default 1)]]), 1,OrderData[[#This Row],[Quantity (default 1)]]))</f>
        <v/>
      </c>
      <c r="O311" s="4" t="str">
        <f t="array" aca="true" ref="O3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1" s="4" t="str">
        <f t="array" aca="true" ref="P3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1" s="4" t="str">
        <f t="array" aca="true" ref="Q311">IF(COUNTA(OrderData[[#This Row],[Box Style]],OrderData[[#This Row],[Height (mm)]:[Depth (mm)]])=0,"",_xlfn.XLOOKUP(1, ((MIN(OrderData[[#This Row],[Board H]:[Board W]]) &gt;=BoardSize[Min H]) *(MIN(OrderData[[#This Row],[Board H]:[Board W]]) &lt;BoardSize[Max H])),BoardSize[Size],"?",1))</f>
        <v/>
      </c>
      <c r="R311" s="4" t="str">
        <f t="array" aca="true" ref="R311">IF(COUNTA(OrderData[[#This Row],[Box Style]], OrderData[[#This Row],[Height (mm)]:[Depth (mm)]])=0, "",_xlfn.XLOOKUP(1,  (MAX(OrderData[[#This Row],[Board H]:[Board W]]) &gt;= BoardSize[Min W])  *(MAX(OrderData[[#This Row],[Board H]:[Board W]]) &lt; BoardSize[Max W]),  BoardSize[Size],  "?",1 ))</f>
        <v/>
      </c>
      <c r="S31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1" s="65" t="str">
        <f t="array" aca="true" ref="T31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1" s="39" t="str">
        <f t="array" aca="true" ref="U3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1" s="35" t="str">
        <f t="array" aca="true" ref="V3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1" s="66"/>
    </row>
    <row r="312" spans="2:23" customHeight="1">
      <c r="B312" s="64" t="str">
        <f>IF(COUNTA(OrderData[[#This Row],[Box Style]], OrderData[[#This Row],[Height (mm)]:[Depth (mm)]]) = 0, "", IF(ISNUMBER(B311),  B311+1,  1))</f>
        <v/>
      </c>
      <c r="C312" s="41"/>
      <c r="D312" s="41"/>
      <c r="E312" s="9"/>
      <c r="F312" s="25"/>
      <c r="G312" s="42"/>
      <c r="H312" s="42"/>
      <c r="I312" s="42"/>
      <c r="J312" s="42"/>
      <c r="K312" s="28"/>
      <c r="L312" s="25"/>
      <c r="M312" s="25"/>
      <c r="N312" s="4" t="str">
        <f>IF(ISBLANK(OrderData[[#This Row],[Height (mm)]]),"", IF(ISBLANK(OrderData[[#This Row],[Quantity (default 1)]]), 1,OrderData[[#This Row],[Quantity (default 1)]]))</f>
        <v/>
      </c>
      <c r="O312" s="4" t="str">
        <f t="array" aca="true" ref="O3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2" s="4" t="str">
        <f t="array" aca="true" ref="P3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2" s="4" t="str">
        <f t="array" aca="true" ref="Q312">IF(COUNTA(OrderData[[#This Row],[Box Style]],OrderData[[#This Row],[Height (mm)]:[Depth (mm)]])=0,"",_xlfn.XLOOKUP(1, ((MIN(OrderData[[#This Row],[Board H]:[Board W]]) &gt;=BoardSize[Min H]) *(MIN(OrderData[[#This Row],[Board H]:[Board W]]) &lt;BoardSize[Max H])),BoardSize[Size],"?",1))</f>
        <v/>
      </c>
      <c r="R312" s="4" t="str">
        <f t="array" aca="true" ref="R312">IF(COUNTA(OrderData[[#This Row],[Box Style]], OrderData[[#This Row],[Height (mm)]:[Depth (mm)]])=0, "",_xlfn.XLOOKUP(1,  (MAX(OrderData[[#This Row],[Board H]:[Board W]]) &gt;= BoardSize[Min W])  *(MAX(OrderData[[#This Row],[Board H]:[Board W]]) &lt; BoardSize[Max W]),  BoardSize[Size],  "?",1 ))</f>
        <v/>
      </c>
      <c r="S31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2" s="65" t="str">
        <f t="array" aca="true" ref="T31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2" s="39" t="str">
        <f t="array" aca="true" ref="U3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2" s="35" t="str">
        <f t="array" aca="true" ref="V3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2" s="66"/>
    </row>
    <row r="313" spans="2:23" customHeight="1">
      <c r="B313" s="64" t="str">
        <f>IF(COUNTA(OrderData[[#This Row],[Box Style]], OrderData[[#This Row],[Height (mm)]:[Depth (mm)]]) = 0, "", IF(ISNUMBER(B312),  B312+1,  1))</f>
        <v/>
      </c>
      <c r="C313" s="41"/>
      <c r="D313" s="41"/>
      <c r="E313" s="9"/>
      <c r="F313" s="25"/>
      <c r="G313" s="42"/>
      <c r="H313" s="42"/>
      <c r="I313" s="42"/>
      <c r="J313" s="42"/>
      <c r="K313" s="28"/>
      <c r="L313" s="25"/>
      <c r="M313" s="25"/>
      <c r="N313" s="4" t="str">
        <f>IF(ISBLANK(OrderData[[#This Row],[Height (mm)]]),"", IF(ISBLANK(OrderData[[#This Row],[Quantity (default 1)]]), 1,OrderData[[#This Row],[Quantity (default 1)]]))</f>
        <v/>
      </c>
      <c r="O313" s="4" t="str">
        <f t="array" aca="true" ref="O3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3" s="4" t="str">
        <f t="array" aca="true" ref="P3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3" s="4" t="str">
        <f t="array" aca="true" ref="Q313">IF(COUNTA(OrderData[[#This Row],[Box Style]],OrderData[[#This Row],[Height (mm)]:[Depth (mm)]])=0,"",_xlfn.XLOOKUP(1, ((MIN(OrderData[[#This Row],[Board H]:[Board W]]) &gt;=BoardSize[Min H]) *(MIN(OrderData[[#This Row],[Board H]:[Board W]]) &lt;BoardSize[Max H])),BoardSize[Size],"?",1))</f>
        <v/>
      </c>
      <c r="R313" s="4" t="str">
        <f t="array" aca="true" ref="R313">IF(COUNTA(OrderData[[#This Row],[Box Style]], OrderData[[#This Row],[Height (mm)]:[Depth (mm)]])=0, "",_xlfn.XLOOKUP(1,  (MAX(OrderData[[#This Row],[Board H]:[Board W]]) &gt;= BoardSize[Min W])  *(MAX(OrderData[[#This Row],[Board H]:[Board W]]) &lt; BoardSize[Max W]),  BoardSize[Size],  "?",1 ))</f>
        <v/>
      </c>
      <c r="S31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3" s="65" t="str">
        <f t="array" aca="true" ref="T31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3" s="39" t="str">
        <f t="array" aca="true" ref="U3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3" s="35" t="str">
        <f t="array" aca="true" ref="V3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3" s="66"/>
    </row>
    <row r="314" spans="2:23" customHeight="1">
      <c r="B314" s="64" t="str">
        <f>IF(COUNTA(OrderData[[#This Row],[Box Style]], OrderData[[#This Row],[Height (mm)]:[Depth (mm)]]) = 0, "", IF(ISNUMBER(B313),  B313+1,  1))</f>
        <v/>
      </c>
      <c r="C314" s="41"/>
      <c r="D314" s="41"/>
      <c r="E314" s="9"/>
      <c r="F314" s="25"/>
      <c r="G314" s="42"/>
      <c r="H314" s="42"/>
      <c r="I314" s="42"/>
      <c r="J314" s="42"/>
      <c r="K314" s="28"/>
      <c r="L314" s="25"/>
      <c r="M314" s="25"/>
      <c r="N314" s="4" t="str">
        <f>IF(ISBLANK(OrderData[[#This Row],[Height (mm)]]),"", IF(ISBLANK(OrderData[[#This Row],[Quantity (default 1)]]), 1,OrderData[[#This Row],[Quantity (default 1)]]))</f>
        <v/>
      </c>
      <c r="O314" s="4" t="str">
        <f t="array" aca="true" ref="O3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4" s="4" t="str">
        <f t="array" aca="true" ref="P3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4" s="4" t="str">
        <f t="array" aca="true" ref="Q314">IF(COUNTA(OrderData[[#This Row],[Box Style]],OrderData[[#This Row],[Height (mm)]:[Depth (mm)]])=0,"",_xlfn.XLOOKUP(1, ((MIN(OrderData[[#This Row],[Board H]:[Board W]]) &gt;=BoardSize[Min H]) *(MIN(OrderData[[#This Row],[Board H]:[Board W]]) &lt;BoardSize[Max H])),BoardSize[Size],"?",1))</f>
        <v/>
      </c>
      <c r="R314" s="4" t="str">
        <f t="array" aca="true" ref="R314">IF(COUNTA(OrderData[[#This Row],[Box Style]], OrderData[[#This Row],[Height (mm)]:[Depth (mm)]])=0, "",_xlfn.XLOOKUP(1,  (MAX(OrderData[[#This Row],[Board H]:[Board W]]) &gt;= BoardSize[Min W])  *(MAX(OrderData[[#This Row],[Board H]:[Board W]]) &lt; BoardSize[Max W]),  BoardSize[Size],  "?",1 ))</f>
        <v/>
      </c>
      <c r="S31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4" s="65" t="str">
        <f t="array" aca="true" ref="T31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4" s="39" t="str">
        <f t="array" aca="true" ref="U3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4" s="35" t="str">
        <f t="array" aca="true" ref="V3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4" s="66"/>
    </row>
    <row r="315" spans="2:23" customHeight="1">
      <c r="B315" s="64" t="str">
        <f>IF(COUNTA(OrderData[[#This Row],[Box Style]], OrderData[[#This Row],[Height (mm)]:[Depth (mm)]]) = 0, "", IF(ISNUMBER(B314),  B314+1,  1))</f>
        <v/>
      </c>
      <c r="C315" s="41"/>
      <c r="D315" s="41"/>
      <c r="E315" s="9"/>
      <c r="F315" s="25"/>
      <c r="G315" s="42"/>
      <c r="H315" s="42"/>
      <c r="I315" s="42"/>
      <c r="J315" s="42"/>
      <c r="K315" s="28"/>
      <c r="L315" s="25"/>
      <c r="M315" s="25"/>
      <c r="N315" s="4" t="str">
        <f>IF(ISBLANK(OrderData[[#This Row],[Height (mm)]]),"", IF(ISBLANK(OrderData[[#This Row],[Quantity (default 1)]]), 1,OrderData[[#This Row],[Quantity (default 1)]]))</f>
        <v/>
      </c>
      <c r="O315" s="4" t="str">
        <f t="array" aca="true" ref="O3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5" s="4" t="str">
        <f t="array" aca="true" ref="P3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5" s="4" t="str">
        <f t="array" aca="true" ref="Q315">IF(COUNTA(OrderData[[#This Row],[Box Style]],OrderData[[#This Row],[Height (mm)]:[Depth (mm)]])=0,"",_xlfn.XLOOKUP(1, ((MIN(OrderData[[#This Row],[Board H]:[Board W]]) &gt;=BoardSize[Min H]) *(MIN(OrderData[[#This Row],[Board H]:[Board W]]) &lt;BoardSize[Max H])),BoardSize[Size],"?",1))</f>
        <v/>
      </c>
      <c r="R315" s="4" t="str">
        <f t="array" aca="true" ref="R315">IF(COUNTA(OrderData[[#This Row],[Box Style]], OrderData[[#This Row],[Height (mm)]:[Depth (mm)]])=0, "",_xlfn.XLOOKUP(1,  (MAX(OrderData[[#This Row],[Board H]:[Board W]]) &gt;= BoardSize[Min W])  *(MAX(OrderData[[#This Row],[Board H]:[Board W]]) &lt; BoardSize[Max W]),  BoardSize[Size],  "?",1 ))</f>
        <v/>
      </c>
      <c r="S31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5" s="65" t="str">
        <f t="array" aca="true" ref="T31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5" s="39" t="str">
        <f t="array" aca="true" ref="U3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5" s="35" t="str">
        <f t="array" aca="true" ref="V3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5" s="66"/>
    </row>
    <row r="316" spans="2:23" customHeight="1">
      <c r="B316" s="64" t="str">
        <f>IF(COUNTA(OrderData[[#This Row],[Box Style]], OrderData[[#This Row],[Height (mm)]:[Depth (mm)]]) = 0, "", IF(ISNUMBER(B315),  B315+1,  1))</f>
        <v/>
      </c>
      <c r="C316" s="41"/>
      <c r="D316" s="41"/>
      <c r="E316" s="9"/>
      <c r="F316" s="25"/>
      <c r="G316" s="42"/>
      <c r="H316" s="42"/>
      <c r="I316" s="42"/>
      <c r="J316" s="42"/>
      <c r="K316" s="28"/>
      <c r="L316" s="25"/>
      <c r="M316" s="25"/>
      <c r="N316" s="4" t="str">
        <f>IF(ISBLANK(OrderData[[#This Row],[Height (mm)]]),"", IF(ISBLANK(OrderData[[#This Row],[Quantity (default 1)]]), 1,OrderData[[#This Row],[Quantity (default 1)]]))</f>
        <v/>
      </c>
      <c r="O316" s="4" t="str">
        <f t="array" aca="true" ref="O3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6" s="4" t="str">
        <f t="array" aca="true" ref="P3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6" s="4" t="str">
        <f t="array" aca="true" ref="Q316">IF(COUNTA(OrderData[[#This Row],[Box Style]],OrderData[[#This Row],[Height (mm)]:[Depth (mm)]])=0,"",_xlfn.XLOOKUP(1, ((MIN(OrderData[[#This Row],[Board H]:[Board W]]) &gt;=BoardSize[Min H]) *(MIN(OrderData[[#This Row],[Board H]:[Board W]]) &lt;BoardSize[Max H])),BoardSize[Size],"?",1))</f>
        <v/>
      </c>
      <c r="R316" s="4" t="str">
        <f t="array" aca="true" ref="R316">IF(COUNTA(OrderData[[#This Row],[Box Style]], OrderData[[#This Row],[Height (mm)]:[Depth (mm)]])=0, "",_xlfn.XLOOKUP(1,  (MAX(OrderData[[#This Row],[Board H]:[Board W]]) &gt;= BoardSize[Min W])  *(MAX(OrderData[[#This Row],[Board H]:[Board W]]) &lt; BoardSize[Max W]),  BoardSize[Size],  "?",1 ))</f>
        <v/>
      </c>
      <c r="S31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6" s="65" t="str">
        <f t="array" aca="true" ref="T31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6" s="39" t="str">
        <f t="array" aca="true" ref="U3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6" s="35" t="str">
        <f t="array" aca="true" ref="V3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6" s="66"/>
    </row>
    <row r="317" spans="2:23" customHeight="1">
      <c r="B317" s="64" t="str">
        <f>IF(COUNTA(OrderData[[#This Row],[Box Style]], OrderData[[#This Row],[Height (mm)]:[Depth (mm)]]) = 0, "", IF(ISNUMBER(B316),  B316+1,  1))</f>
        <v/>
      </c>
      <c r="C317" s="41"/>
      <c r="D317" s="41"/>
      <c r="E317" s="9"/>
      <c r="F317" s="25"/>
      <c r="G317" s="42"/>
      <c r="H317" s="42"/>
      <c r="I317" s="42"/>
      <c r="J317" s="42"/>
      <c r="K317" s="28"/>
      <c r="L317" s="25"/>
      <c r="M317" s="25"/>
      <c r="N317" s="4" t="str">
        <f>IF(ISBLANK(OrderData[[#This Row],[Height (mm)]]),"", IF(ISBLANK(OrderData[[#This Row],[Quantity (default 1)]]), 1,OrderData[[#This Row],[Quantity (default 1)]]))</f>
        <v/>
      </c>
      <c r="O317" s="4" t="str">
        <f t="array" aca="true" ref="O3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7" s="4" t="str">
        <f t="array" aca="true" ref="P3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7" s="4" t="str">
        <f t="array" aca="true" ref="Q317">IF(COUNTA(OrderData[[#This Row],[Box Style]],OrderData[[#This Row],[Height (mm)]:[Depth (mm)]])=0,"",_xlfn.XLOOKUP(1, ((MIN(OrderData[[#This Row],[Board H]:[Board W]]) &gt;=BoardSize[Min H]) *(MIN(OrderData[[#This Row],[Board H]:[Board W]]) &lt;BoardSize[Max H])),BoardSize[Size],"?",1))</f>
        <v/>
      </c>
      <c r="R317" s="4" t="str">
        <f t="array" aca="true" ref="R317">IF(COUNTA(OrderData[[#This Row],[Box Style]], OrderData[[#This Row],[Height (mm)]:[Depth (mm)]])=0, "",_xlfn.XLOOKUP(1,  (MAX(OrderData[[#This Row],[Board H]:[Board W]]) &gt;= BoardSize[Min W])  *(MAX(OrderData[[#This Row],[Board H]:[Board W]]) &lt; BoardSize[Max W]),  BoardSize[Size],  "?",1 ))</f>
        <v/>
      </c>
      <c r="S31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7" s="65" t="str">
        <f t="array" aca="true" ref="T31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7" s="39" t="str">
        <f t="array" aca="true" ref="U3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7" s="35" t="str">
        <f t="array" aca="true" ref="V3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7" s="66"/>
    </row>
    <row r="318" spans="2:23" customHeight="1">
      <c r="B318" s="64" t="str">
        <f>IF(COUNTA(OrderData[[#This Row],[Box Style]], OrderData[[#This Row],[Height (mm)]:[Depth (mm)]]) = 0, "", IF(ISNUMBER(B317),  B317+1,  1))</f>
        <v/>
      </c>
      <c r="C318" s="41"/>
      <c r="D318" s="41"/>
      <c r="E318" s="9"/>
      <c r="F318" s="25"/>
      <c r="G318" s="42"/>
      <c r="H318" s="42"/>
      <c r="I318" s="42"/>
      <c r="J318" s="42"/>
      <c r="K318" s="28"/>
      <c r="L318" s="25"/>
      <c r="M318" s="25"/>
      <c r="N318" s="4" t="str">
        <f>IF(ISBLANK(OrderData[[#This Row],[Height (mm)]]),"", IF(ISBLANK(OrderData[[#This Row],[Quantity (default 1)]]), 1,OrderData[[#This Row],[Quantity (default 1)]]))</f>
        <v/>
      </c>
      <c r="O318" s="4" t="str">
        <f t="array" aca="true" ref="O3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8" s="4" t="str">
        <f t="array" aca="true" ref="P3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8" s="4" t="str">
        <f t="array" aca="true" ref="Q318">IF(COUNTA(OrderData[[#This Row],[Box Style]],OrderData[[#This Row],[Height (mm)]:[Depth (mm)]])=0,"",_xlfn.XLOOKUP(1, ((MIN(OrderData[[#This Row],[Board H]:[Board W]]) &gt;=BoardSize[Min H]) *(MIN(OrderData[[#This Row],[Board H]:[Board W]]) &lt;BoardSize[Max H])),BoardSize[Size],"?",1))</f>
        <v/>
      </c>
      <c r="R318" s="4" t="str">
        <f t="array" aca="true" ref="R318">IF(COUNTA(OrderData[[#This Row],[Box Style]], OrderData[[#This Row],[Height (mm)]:[Depth (mm)]])=0, "",_xlfn.XLOOKUP(1,  (MAX(OrderData[[#This Row],[Board H]:[Board W]]) &gt;= BoardSize[Min W])  *(MAX(OrderData[[#This Row],[Board H]:[Board W]]) &lt; BoardSize[Max W]),  BoardSize[Size],  "?",1 ))</f>
        <v/>
      </c>
      <c r="S31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8" s="65" t="str">
        <f t="array" aca="true" ref="T31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8" s="39" t="str">
        <f t="array" aca="true" ref="U3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8" s="35" t="str">
        <f t="array" aca="true" ref="V3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8" s="66"/>
    </row>
    <row r="319" spans="2:23" customHeight="1">
      <c r="B319" s="64" t="str">
        <f>IF(COUNTA(OrderData[[#This Row],[Box Style]], OrderData[[#This Row],[Height (mm)]:[Depth (mm)]]) = 0, "", IF(ISNUMBER(B318),  B318+1,  1))</f>
        <v/>
      </c>
      <c r="C319" s="41"/>
      <c r="D319" s="41"/>
      <c r="E319" s="9"/>
      <c r="F319" s="25"/>
      <c r="G319" s="42"/>
      <c r="H319" s="42"/>
      <c r="I319" s="42"/>
      <c r="J319" s="42"/>
      <c r="K319" s="28"/>
      <c r="L319" s="25"/>
      <c r="M319" s="25"/>
      <c r="N319" s="4" t="str">
        <f>IF(ISBLANK(OrderData[[#This Row],[Height (mm)]]),"", IF(ISBLANK(OrderData[[#This Row],[Quantity (default 1)]]), 1,OrderData[[#This Row],[Quantity (default 1)]]))</f>
        <v/>
      </c>
      <c r="O319" s="4" t="str">
        <f t="array" aca="true" ref="O3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19" s="4" t="str">
        <f t="array" aca="true" ref="P3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19" s="4" t="str">
        <f t="array" aca="true" ref="Q319">IF(COUNTA(OrderData[[#This Row],[Box Style]],OrderData[[#This Row],[Height (mm)]:[Depth (mm)]])=0,"",_xlfn.XLOOKUP(1, ((MIN(OrderData[[#This Row],[Board H]:[Board W]]) &gt;=BoardSize[Min H]) *(MIN(OrderData[[#This Row],[Board H]:[Board W]]) &lt;BoardSize[Max H])),BoardSize[Size],"?",1))</f>
        <v/>
      </c>
      <c r="R319" s="4" t="str">
        <f t="array" aca="true" ref="R319">IF(COUNTA(OrderData[[#This Row],[Box Style]], OrderData[[#This Row],[Height (mm)]:[Depth (mm)]])=0, "",_xlfn.XLOOKUP(1,  (MAX(OrderData[[#This Row],[Board H]:[Board W]]) &gt;= BoardSize[Min W])  *(MAX(OrderData[[#This Row],[Board H]:[Board W]]) &lt; BoardSize[Max W]),  BoardSize[Size],  "?",1 ))</f>
        <v/>
      </c>
      <c r="S31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19" s="65" t="str">
        <f t="array" aca="true" ref="T31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19" s="39" t="str">
        <f t="array" aca="true" ref="U3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19" s="35" t="str">
        <f t="array" aca="true" ref="V3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19" s="66"/>
    </row>
    <row r="320" spans="2:23" customHeight="1">
      <c r="B320" s="64" t="str">
        <f>IF(COUNTA(OrderData[[#This Row],[Box Style]], OrderData[[#This Row],[Height (mm)]:[Depth (mm)]]) = 0, "", IF(ISNUMBER(B319),  B319+1,  1))</f>
        <v/>
      </c>
      <c r="C320" s="41"/>
      <c r="D320" s="41"/>
      <c r="E320" s="9"/>
      <c r="F320" s="25"/>
      <c r="G320" s="42"/>
      <c r="H320" s="42"/>
      <c r="I320" s="42"/>
      <c r="J320" s="42"/>
      <c r="K320" s="28"/>
      <c r="L320" s="25"/>
      <c r="M320" s="25"/>
      <c r="N320" s="4" t="str">
        <f>IF(ISBLANK(OrderData[[#This Row],[Height (mm)]]),"", IF(ISBLANK(OrderData[[#This Row],[Quantity (default 1)]]), 1,OrderData[[#This Row],[Quantity (default 1)]]))</f>
        <v/>
      </c>
      <c r="O320" s="4" t="str">
        <f t="array" aca="true" ref="O3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0" s="4" t="str">
        <f t="array" aca="true" ref="P3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0" s="4" t="str">
        <f t="array" aca="true" ref="Q320">IF(COUNTA(OrderData[[#This Row],[Box Style]],OrderData[[#This Row],[Height (mm)]:[Depth (mm)]])=0,"",_xlfn.XLOOKUP(1, ((MIN(OrderData[[#This Row],[Board H]:[Board W]]) &gt;=BoardSize[Min H]) *(MIN(OrderData[[#This Row],[Board H]:[Board W]]) &lt;BoardSize[Max H])),BoardSize[Size],"?",1))</f>
        <v/>
      </c>
      <c r="R320" s="4" t="str">
        <f t="array" aca="true" ref="R320">IF(COUNTA(OrderData[[#This Row],[Box Style]], OrderData[[#This Row],[Height (mm)]:[Depth (mm)]])=0, "",_xlfn.XLOOKUP(1,  (MAX(OrderData[[#This Row],[Board H]:[Board W]]) &gt;= BoardSize[Min W])  *(MAX(OrderData[[#This Row],[Board H]:[Board W]]) &lt; BoardSize[Max W]),  BoardSize[Size],  "?",1 ))</f>
        <v/>
      </c>
      <c r="S32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0" s="65" t="str">
        <f t="array" aca="true" ref="T32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0" s="39" t="str">
        <f t="array" aca="true" ref="U3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0" s="35" t="str">
        <f t="array" aca="true" ref="V3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0" s="66"/>
    </row>
    <row r="321" spans="2:23" customHeight="1">
      <c r="B321" s="64" t="str">
        <f>IF(COUNTA(OrderData[[#This Row],[Box Style]], OrderData[[#This Row],[Height (mm)]:[Depth (mm)]]) = 0, "", IF(ISNUMBER(B320),  B320+1,  1))</f>
        <v/>
      </c>
      <c r="C321" s="41"/>
      <c r="D321" s="41"/>
      <c r="E321" s="9"/>
      <c r="F321" s="25"/>
      <c r="G321" s="42"/>
      <c r="H321" s="42"/>
      <c r="I321" s="42"/>
      <c r="J321" s="42"/>
      <c r="K321" s="28"/>
      <c r="L321" s="25"/>
      <c r="M321" s="25"/>
      <c r="N321" s="4" t="str">
        <f>IF(ISBLANK(OrderData[[#This Row],[Height (mm)]]),"", IF(ISBLANK(OrderData[[#This Row],[Quantity (default 1)]]), 1,OrderData[[#This Row],[Quantity (default 1)]]))</f>
        <v/>
      </c>
      <c r="O321" s="4" t="str">
        <f t="array" aca="true" ref="O3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1" s="4" t="str">
        <f t="array" aca="true" ref="P3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1" s="4" t="str">
        <f t="array" aca="true" ref="Q321">IF(COUNTA(OrderData[[#This Row],[Box Style]],OrderData[[#This Row],[Height (mm)]:[Depth (mm)]])=0,"",_xlfn.XLOOKUP(1, ((MIN(OrderData[[#This Row],[Board H]:[Board W]]) &gt;=BoardSize[Min H]) *(MIN(OrderData[[#This Row],[Board H]:[Board W]]) &lt;BoardSize[Max H])),BoardSize[Size],"?",1))</f>
        <v/>
      </c>
      <c r="R321" s="4" t="str">
        <f t="array" aca="true" ref="R321">IF(COUNTA(OrderData[[#This Row],[Box Style]], OrderData[[#This Row],[Height (mm)]:[Depth (mm)]])=0, "",_xlfn.XLOOKUP(1,  (MAX(OrderData[[#This Row],[Board H]:[Board W]]) &gt;= BoardSize[Min W])  *(MAX(OrderData[[#This Row],[Board H]:[Board W]]) &lt; BoardSize[Max W]),  BoardSize[Size],  "?",1 ))</f>
        <v/>
      </c>
      <c r="S32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1" s="65" t="str">
        <f t="array" aca="true" ref="T32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1" s="39" t="str">
        <f t="array" aca="true" ref="U3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1" s="35" t="str">
        <f t="array" aca="true" ref="V3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1" s="66"/>
    </row>
    <row r="322" spans="2:23" customHeight="1">
      <c r="B322" s="64" t="str">
        <f>IF(COUNTA(OrderData[[#This Row],[Box Style]], OrderData[[#This Row],[Height (mm)]:[Depth (mm)]]) = 0, "", IF(ISNUMBER(B321),  B321+1,  1))</f>
        <v/>
      </c>
      <c r="C322" s="41"/>
      <c r="D322" s="41"/>
      <c r="E322" s="9"/>
      <c r="F322" s="25"/>
      <c r="G322" s="42"/>
      <c r="H322" s="42"/>
      <c r="I322" s="42"/>
      <c r="J322" s="42"/>
      <c r="K322" s="28"/>
      <c r="L322" s="25"/>
      <c r="M322" s="25"/>
      <c r="N322" s="4" t="str">
        <f>IF(ISBLANK(OrderData[[#This Row],[Height (mm)]]),"", IF(ISBLANK(OrderData[[#This Row],[Quantity (default 1)]]), 1,OrderData[[#This Row],[Quantity (default 1)]]))</f>
        <v/>
      </c>
      <c r="O322" s="4" t="str">
        <f t="array" aca="true" ref="O3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2" s="4" t="str">
        <f t="array" aca="true" ref="P3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2" s="4" t="str">
        <f t="array" aca="true" ref="Q322">IF(COUNTA(OrderData[[#This Row],[Box Style]],OrderData[[#This Row],[Height (mm)]:[Depth (mm)]])=0,"",_xlfn.XLOOKUP(1, ((MIN(OrderData[[#This Row],[Board H]:[Board W]]) &gt;=BoardSize[Min H]) *(MIN(OrderData[[#This Row],[Board H]:[Board W]]) &lt;BoardSize[Max H])),BoardSize[Size],"?",1))</f>
        <v/>
      </c>
      <c r="R322" s="4" t="str">
        <f t="array" aca="true" ref="R322">IF(COUNTA(OrderData[[#This Row],[Box Style]], OrderData[[#This Row],[Height (mm)]:[Depth (mm)]])=0, "",_xlfn.XLOOKUP(1,  (MAX(OrderData[[#This Row],[Board H]:[Board W]]) &gt;= BoardSize[Min W])  *(MAX(OrderData[[#This Row],[Board H]:[Board W]]) &lt; BoardSize[Max W]),  BoardSize[Size],  "?",1 ))</f>
        <v/>
      </c>
      <c r="S32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2" s="65" t="str">
        <f t="array" aca="true" ref="T32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2" s="39" t="str">
        <f t="array" aca="true" ref="U3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2" s="35" t="str">
        <f t="array" aca="true" ref="V3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2" s="66"/>
    </row>
    <row r="323" spans="2:23" customHeight="1">
      <c r="B323" s="64" t="str">
        <f>IF(COUNTA(OrderData[[#This Row],[Box Style]], OrderData[[#This Row],[Height (mm)]:[Depth (mm)]]) = 0, "", IF(ISNUMBER(B322),  B322+1,  1))</f>
        <v/>
      </c>
      <c r="C323" s="41"/>
      <c r="D323" s="41"/>
      <c r="E323" s="9"/>
      <c r="F323" s="25"/>
      <c r="G323" s="42"/>
      <c r="H323" s="42"/>
      <c r="I323" s="42"/>
      <c r="J323" s="42"/>
      <c r="K323" s="28"/>
      <c r="L323" s="25"/>
      <c r="M323" s="25"/>
      <c r="N323" s="4" t="str">
        <f>IF(ISBLANK(OrderData[[#This Row],[Height (mm)]]),"", IF(ISBLANK(OrderData[[#This Row],[Quantity (default 1)]]), 1,OrderData[[#This Row],[Quantity (default 1)]]))</f>
        <v/>
      </c>
      <c r="O323" s="4" t="str">
        <f t="array" aca="true" ref="O3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3" s="4" t="str">
        <f t="array" aca="true" ref="P3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3" s="4" t="str">
        <f t="array" aca="true" ref="Q323">IF(COUNTA(OrderData[[#This Row],[Box Style]],OrderData[[#This Row],[Height (mm)]:[Depth (mm)]])=0,"",_xlfn.XLOOKUP(1, ((MIN(OrderData[[#This Row],[Board H]:[Board W]]) &gt;=BoardSize[Min H]) *(MIN(OrderData[[#This Row],[Board H]:[Board W]]) &lt;BoardSize[Max H])),BoardSize[Size],"?",1))</f>
        <v/>
      </c>
      <c r="R323" s="4" t="str">
        <f t="array" aca="true" ref="R323">IF(COUNTA(OrderData[[#This Row],[Box Style]], OrderData[[#This Row],[Height (mm)]:[Depth (mm)]])=0, "",_xlfn.XLOOKUP(1,  (MAX(OrderData[[#This Row],[Board H]:[Board W]]) &gt;= BoardSize[Min W])  *(MAX(OrderData[[#This Row],[Board H]:[Board W]]) &lt; BoardSize[Max W]),  BoardSize[Size],  "?",1 ))</f>
        <v/>
      </c>
      <c r="S32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3" s="65" t="str">
        <f t="array" aca="true" ref="T32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3" s="39" t="str">
        <f t="array" aca="true" ref="U3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3" s="35" t="str">
        <f t="array" aca="true" ref="V3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3" s="66"/>
    </row>
    <row r="324" spans="2:23" customHeight="1">
      <c r="B324" s="64" t="str">
        <f>IF(COUNTA(OrderData[[#This Row],[Box Style]], OrderData[[#This Row],[Height (mm)]:[Depth (mm)]]) = 0, "", IF(ISNUMBER(B323),  B323+1,  1))</f>
        <v/>
      </c>
      <c r="C324" s="41"/>
      <c r="D324" s="41"/>
      <c r="E324" s="9"/>
      <c r="F324" s="25"/>
      <c r="G324" s="42"/>
      <c r="H324" s="42"/>
      <c r="I324" s="42"/>
      <c r="J324" s="42"/>
      <c r="K324" s="28"/>
      <c r="L324" s="25"/>
      <c r="M324" s="25"/>
      <c r="N324" s="4" t="str">
        <f>IF(ISBLANK(OrderData[[#This Row],[Height (mm)]]),"", IF(ISBLANK(OrderData[[#This Row],[Quantity (default 1)]]), 1,OrderData[[#This Row],[Quantity (default 1)]]))</f>
        <v/>
      </c>
      <c r="O324" s="4" t="str">
        <f t="array" aca="true" ref="O3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4" s="4" t="str">
        <f t="array" aca="true" ref="P3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4" s="4" t="str">
        <f t="array" aca="true" ref="Q324">IF(COUNTA(OrderData[[#This Row],[Box Style]],OrderData[[#This Row],[Height (mm)]:[Depth (mm)]])=0,"",_xlfn.XLOOKUP(1, ((MIN(OrderData[[#This Row],[Board H]:[Board W]]) &gt;=BoardSize[Min H]) *(MIN(OrderData[[#This Row],[Board H]:[Board W]]) &lt;BoardSize[Max H])),BoardSize[Size],"?",1))</f>
        <v/>
      </c>
      <c r="R324" s="4" t="str">
        <f t="array" aca="true" ref="R324">IF(COUNTA(OrderData[[#This Row],[Box Style]], OrderData[[#This Row],[Height (mm)]:[Depth (mm)]])=0, "",_xlfn.XLOOKUP(1,  (MAX(OrderData[[#This Row],[Board H]:[Board W]]) &gt;= BoardSize[Min W])  *(MAX(OrderData[[#This Row],[Board H]:[Board W]]) &lt; BoardSize[Max W]),  BoardSize[Size],  "?",1 ))</f>
        <v/>
      </c>
      <c r="S32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4" s="65" t="str">
        <f t="array" aca="true" ref="T32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4" s="39" t="str">
        <f t="array" aca="true" ref="U3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4" s="35" t="str">
        <f t="array" aca="true" ref="V3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4" s="66"/>
    </row>
    <row r="325" spans="2:23" customHeight="1">
      <c r="B325" s="64" t="str">
        <f>IF(COUNTA(OrderData[[#This Row],[Box Style]], OrderData[[#This Row],[Height (mm)]:[Depth (mm)]]) = 0, "", IF(ISNUMBER(B324),  B324+1,  1))</f>
        <v/>
      </c>
      <c r="C325" s="41"/>
      <c r="D325" s="41"/>
      <c r="E325" s="9"/>
      <c r="F325" s="25"/>
      <c r="G325" s="42"/>
      <c r="H325" s="42"/>
      <c r="I325" s="42"/>
      <c r="J325" s="42"/>
      <c r="K325" s="28"/>
      <c r="L325" s="25"/>
      <c r="M325" s="25"/>
      <c r="N325" s="4" t="str">
        <f>IF(ISBLANK(OrderData[[#This Row],[Height (mm)]]),"", IF(ISBLANK(OrderData[[#This Row],[Quantity (default 1)]]), 1,OrderData[[#This Row],[Quantity (default 1)]]))</f>
        <v/>
      </c>
      <c r="O325" s="4" t="str">
        <f t="array" aca="true" ref="O3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5" s="4" t="str">
        <f t="array" aca="true" ref="P3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5" s="4" t="str">
        <f t="array" aca="true" ref="Q325">IF(COUNTA(OrderData[[#This Row],[Box Style]],OrderData[[#This Row],[Height (mm)]:[Depth (mm)]])=0,"",_xlfn.XLOOKUP(1, ((MIN(OrderData[[#This Row],[Board H]:[Board W]]) &gt;=BoardSize[Min H]) *(MIN(OrderData[[#This Row],[Board H]:[Board W]]) &lt;BoardSize[Max H])),BoardSize[Size],"?",1))</f>
        <v/>
      </c>
      <c r="R325" s="4" t="str">
        <f t="array" aca="true" ref="R325">IF(COUNTA(OrderData[[#This Row],[Box Style]], OrderData[[#This Row],[Height (mm)]:[Depth (mm)]])=0, "",_xlfn.XLOOKUP(1,  (MAX(OrderData[[#This Row],[Board H]:[Board W]]) &gt;= BoardSize[Min W])  *(MAX(OrderData[[#This Row],[Board H]:[Board W]]) &lt; BoardSize[Max W]),  BoardSize[Size],  "?",1 ))</f>
        <v/>
      </c>
      <c r="S32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5" s="65" t="str">
        <f t="array" aca="true" ref="T32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5" s="39" t="str">
        <f t="array" aca="true" ref="U3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5" s="35" t="str">
        <f t="array" aca="true" ref="V3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5" s="66"/>
    </row>
    <row r="326" spans="2:23" customHeight="1">
      <c r="B326" s="64" t="str">
        <f>IF(COUNTA(OrderData[[#This Row],[Box Style]], OrderData[[#This Row],[Height (mm)]:[Depth (mm)]]) = 0, "", IF(ISNUMBER(B325),  B325+1,  1))</f>
        <v/>
      </c>
      <c r="C326" s="41"/>
      <c r="D326" s="41"/>
      <c r="E326" s="9"/>
      <c r="F326" s="25"/>
      <c r="G326" s="42"/>
      <c r="H326" s="42"/>
      <c r="I326" s="42"/>
      <c r="J326" s="42"/>
      <c r="K326" s="28"/>
      <c r="L326" s="25"/>
      <c r="M326" s="25"/>
      <c r="N326" s="4" t="str">
        <f>IF(ISBLANK(OrderData[[#This Row],[Height (mm)]]),"", IF(ISBLANK(OrderData[[#This Row],[Quantity (default 1)]]), 1,OrderData[[#This Row],[Quantity (default 1)]]))</f>
        <v/>
      </c>
      <c r="O326" s="4" t="str">
        <f t="array" aca="true" ref="O3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6" s="4" t="str">
        <f t="array" aca="true" ref="P3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6" s="4" t="str">
        <f t="array" aca="true" ref="Q326">IF(COUNTA(OrderData[[#This Row],[Box Style]],OrderData[[#This Row],[Height (mm)]:[Depth (mm)]])=0,"",_xlfn.XLOOKUP(1, ((MIN(OrderData[[#This Row],[Board H]:[Board W]]) &gt;=BoardSize[Min H]) *(MIN(OrderData[[#This Row],[Board H]:[Board W]]) &lt;BoardSize[Max H])),BoardSize[Size],"?",1))</f>
        <v/>
      </c>
      <c r="R326" s="4" t="str">
        <f t="array" aca="true" ref="R326">IF(COUNTA(OrderData[[#This Row],[Box Style]], OrderData[[#This Row],[Height (mm)]:[Depth (mm)]])=0, "",_xlfn.XLOOKUP(1,  (MAX(OrderData[[#This Row],[Board H]:[Board W]]) &gt;= BoardSize[Min W])  *(MAX(OrderData[[#This Row],[Board H]:[Board W]]) &lt; BoardSize[Max W]),  BoardSize[Size],  "?",1 ))</f>
        <v/>
      </c>
      <c r="S32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6" s="65" t="str">
        <f t="array" aca="true" ref="T32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6" s="39" t="str">
        <f t="array" aca="true" ref="U3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6" s="35" t="str">
        <f t="array" aca="true" ref="V3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6" s="66"/>
    </row>
    <row r="327" spans="2:23" customHeight="1">
      <c r="B327" s="64" t="str">
        <f>IF(COUNTA(OrderData[[#This Row],[Box Style]], OrderData[[#This Row],[Height (mm)]:[Depth (mm)]]) = 0, "", IF(ISNUMBER(B326),  B326+1,  1))</f>
        <v/>
      </c>
      <c r="C327" s="41"/>
      <c r="D327" s="41"/>
      <c r="E327" s="9"/>
      <c r="F327" s="25"/>
      <c r="G327" s="42"/>
      <c r="H327" s="42"/>
      <c r="I327" s="42"/>
      <c r="J327" s="42"/>
      <c r="K327" s="28"/>
      <c r="L327" s="25"/>
      <c r="M327" s="25"/>
      <c r="N327" s="4" t="str">
        <f>IF(ISBLANK(OrderData[[#This Row],[Height (mm)]]),"", IF(ISBLANK(OrderData[[#This Row],[Quantity (default 1)]]), 1,OrderData[[#This Row],[Quantity (default 1)]]))</f>
        <v/>
      </c>
      <c r="O327" s="4" t="str">
        <f t="array" aca="true" ref="O3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7" s="4" t="str">
        <f t="array" aca="true" ref="P3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7" s="4" t="str">
        <f t="array" aca="true" ref="Q327">IF(COUNTA(OrderData[[#This Row],[Box Style]],OrderData[[#This Row],[Height (mm)]:[Depth (mm)]])=0,"",_xlfn.XLOOKUP(1, ((MIN(OrderData[[#This Row],[Board H]:[Board W]]) &gt;=BoardSize[Min H]) *(MIN(OrderData[[#This Row],[Board H]:[Board W]]) &lt;BoardSize[Max H])),BoardSize[Size],"?",1))</f>
        <v/>
      </c>
      <c r="R327" s="4" t="str">
        <f t="array" aca="true" ref="R327">IF(COUNTA(OrderData[[#This Row],[Box Style]], OrderData[[#This Row],[Height (mm)]:[Depth (mm)]])=0, "",_xlfn.XLOOKUP(1,  (MAX(OrderData[[#This Row],[Board H]:[Board W]]) &gt;= BoardSize[Min W])  *(MAX(OrderData[[#This Row],[Board H]:[Board W]]) &lt; BoardSize[Max W]),  BoardSize[Size],  "?",1 ))</f>
        <v/>
      </c>
      <c r="S32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7" s="65" t="str">
        <f t="array" aca="true" ref="T32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7" s="39" t="str">
        <f t="array" aca="true" ref="U3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7" s="35" t="str">
        <f t="array" aca="true" ref="V3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7" s="66"/>
    </row>
    <row r="328" spans="2:23" customHeight="1">
      <c r="B328" s="64" t="str">
        <f>IF(COUNTA(OrderData[[#This Row],[Box Style]], OrderData[[#This Row],[Height (mm)]:[Depth (mm)]]) = 0, "", IF(ISNUMBER(B327),  B327+1,  1))</f>
        <v/>
      </c>
      <c r="C328" s="41"/>
      <c r="D328" s="41"/>
      <c r="E328" s="9"/>
      <c r="F328" s="25"/>
      <c r="G328" s="42"/>
      <c r="H328" s="42"/>
      <c r="I328" s="42"/>
      <c r="J328" s="42"/>
      <c r="K328" s="28"/>
      <c r="L328" s="25"/>
      <c r="M328" s="25"/>
      <c r="N328" s="4" t="str">
        <f>IF(ISBLANK(OrderData[[#This Row],[Height (mm)]]),"", IF(ISBLANK(OrderData[[#This Row],[Quantity (default 1)]]), 1,OrderData[[#This Row],[Quantity (default 1)]]))</f>
        <v/>
      </c>
      <c r="O328" s="4" t="str">
        <f t="array" aca="true" ref="O3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8" s="4" t="str">
        <f t="array" aca="true" ref="P3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8" s="4" t="str">
        <f t="array" aca="true" ref="Q328">IF(COUNTA(OrderData[[#This Row],[Box Style]],OrderData[[#This Row],[Height (mm)]:[Depth (mm)]])=0,"",_xlfn.XLOOKUP(1, ((MIN(OrderData[[#This Row],[Board H]:[Board W]]) &gt;=BoardSize[Min H]) *(MIN(OrderData[[#This Row],[Board H]:[Board W]]) &lt;BoardSize[Max H])),BoardSize[Size],"?",1))</f>
        <v/>
      </c>
      <c r="R328" s="4" t="str">
        <f t="array" aca="true" ref="R328">IF(COUNTA(OrderData[[#This Row],[Box Style]], OrderData[[#This Row],[Height (mm)]:[Depth (mm)]])=0, "",_xlfn.XLOOKUP(1,  (MAX(OrderData[[#This Row],[Board H]:[Board W]]) &gt;= BoardSize[Min W])  *(MAX(OrderData[[#This Row],[Board H]:[Board W]]) &lt; BoardSize[Max W]),  BoardSize[Size],  "?",1 ))</f>
        <v/>
      </c>
      <c r="S32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8" s="65" t="str">
        <f t="array" aca="true" ref="T32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8" s="39" t="str">
        <f t="array" aca="true" ref="U3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8" s="35" t="str">
        <f t="array" aca="true" ref="V3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8" s="66"/>
    </row>
    <row r="329" spans="2:23" customHeight="1">
      <c r="B329" s="64" t="str">
        <f>IF(COUNTA(OrderData[[#This Row],[Box Style]], OrderData[[#This Row],[Height (mm)]:[Depth (mm)]]) = 0, "", IF(ISNUMBER(B328),  B328+1,  1))</f>
        <v/>
      </c>
      <c r="C329" s="41"/>
      <c r="D329" s="41"/>
      <c r="E329" s="9"/>
      <c r="F329" s="25"/>
      <c r="G329" s="42"/>
      <c r="H329" s="42"/>
      <c r="I329" s="42"/>
      <c r="J329" s="42"/>
      <c r="K329" s="28"/>
      <c r="L329" s="25"/>
      <c r="M329" s="25"/>
      <c r="N329" s="4" t="str">
        <f>IF(ISBLANK(OrderData[[#This Row],[Height (mm)]]),"", IF(ISBLANK(OrderData[[#This Row],[Quantity (default 1)]]), 1,OrderData[[#This Row],[Quantity (default 1)]]))</f>
        <v/>
      </c>
      <c r="O329" s="4" t="str">
        <f t="array" aca="true" ref="O3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29" s="4" t="str">
        <f t="array" aca="true" ref="P3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29" s="4" t="str">
        <f t="array" aca="true" ref="Q329">IF(COUNTA(OrderData[[#This Row],[Box Style]],OrderData[[#This Row],[Height (mm)]:[Depth (mm)]])=0,"",_xlfn.XLOOKUP(1, ((MIN(OrderData[[#This Row],[Board H]:[Board W]]) &gt;=BoardSize[Min H]) *(MIN(OrderData[[#This Row],[Board H]:[Board W]]) &lt;BoardSize[Max H])),BoardSize[Size],"?",1))</f>
        <v/>
      </c>
      <c r="R329" s="4" t="str">
        <f t="array" aca="true" ref="R329">IF(COUNTA(OrderData[[#This Row],[Box Style]], OrderData[[#This Row],[Height (mm)]:[Depth (mm)]])=0, "",_xlfn.XLOOKUP(1,  (MAX(OrderData[[#This Row],[Board H]:[Board W]]) &gt;= BoardSize[Min W])  *(MAX(OrderData[[#This Row],[Board H]:[Board W]]) &lt; BoardSize[Max W]),  BoardSize[Size],  "?",1 ))</f>
        <v/>
      </c>
      <c r="S32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29" s="65" t="str">
        <f t="array" aca="true" ref="T32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29" s="39" t="str">
        <f t="array" aca="true" ref="U3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29" s="35" t="str">
        <f t="array" aca="true" ref="V3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29" s="66"/>
    </row>
    <row r="330" spans="2:23" customHeight="1">
      <c r="B330" s="64" t="str">
        <f>IF(COUNTA(OrderData[[#This Row],[Box Style]], OrderData[[#This Row],[Height (mm)]:[Depth (mm)]]) = 0, "", IF(ISNUMBER(B329),  B329+1,  1))</f>
        <v/>
      </c>
      <c r="C330" s="41"/>
      <c r="D330" s="41"/>
      <c r="E330" s="9"/>
      <c r="F330" s="25"/>
      <c r="G330" s="42"/>
      <c r="H330" s="42"/>
      <c r="I330" s="42"/>
      <c r="J330" s="42"/>
      <c r="K330" s="28"/>
      <c r="L330" s="25"/>
      <c r="M330" s="25"/>
      <c r="N330" s="4" t="str">
        <f>IF(ISBLANK(OrderData[[#This Row],[Height (mm)]]),"", IF(ISBLANK(OrderData[[#This Row],[Quantity (default 1)]]), 1,OrderData[[#This Row],[Quantity (default 1)]]))</f>
        <v/>
      </c>
      <c r="O330" s="4" t="str">
        <f t="array" aca="true" ref="O3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0" s="4" t="str">
        <f t="array" aca="true" ref="P3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0" s="4" t="str">
        <f t="array" aca="true" ref="Q330">IF(COUNTA(OrderData[[#This Row],[Box Style]],OrderData[[#This Row],[Height (mm)]:[Depth (mm)]])=0,"",_xlfn.XLOOKUP(1, ((MIN(OrderData[[#This Row],[Board H]:[Board W]]) &gt;=BoardSize[Min H]) *(MIN(OrderData[[#This Row],[Board H]:[Board W]]) &lt;BoardSize[Max H])),BoardSize[Size],"?",1))</f>
        <v/>
      </c>
      <c r="R330" s="4" t="str">
        <f t="array" aca="true" ref="R330">IF(COUNTA(OrderData[[#This Row],[Box Style]], OrderData[[#This Row],[Height (mm)]:[Depth (mm)]])=0, "",_xlfn.XLOOKUP(1,  (MAX(OrderData[[#This Row],[Board H]:[Board W]]) &gt;= BoardSize[Min W])  *(MAX(OrderData[[#This Row],[Board H]:[Board W]]) &lt; BoardSize[Max W]),  BoardSize[Size],  "?",1 ))</f>
        <v/>
      </c>
      <c r="S33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0" s="65" t="str">
        <f t="array" aca="true" ref="T33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0" s="39" t="str">
        <f t="array" aca="true" ref="U3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0" s="35" t="str">
        <f t="array" aca="true" ref="V3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0" s="66"/>
    </row>
    <row r="331" spans="2:23" customHeight="1">
      <c r="B331" s="64" t="str">
        <f>IF(COUNTA(OrderData[[#This Row],[Box Style]], OrderData[[#This Row],[Height (mm)]:[Depth (mm)]]) = 0, "", IF(ISNUMBER(B330),  B330+1,  1))</f>
        <v/>
      </c>
      <c r="C331" s="41"/>
      <c r="D331" s="41"/>
      <c r="E331" s="9"/>
      <c r="F331" s="25"/>
      <c r="G331" s="42"/>
      <c r="H331" s="42"/>
      <c r="I331" s="42"/>
      <c r="J331" s="42"/>
      <c r="K331" s="28"/>
      <c r="L331" s="25"/>
      <c r="M331" s="25"/>
      <c r="N331" s="4" t="str">
        <f>IF(ISBLANK(OrderData[[#This Row],[Height (mm)]]),"", IF(ISBLANK(OrderData[[#This Row],[Quantity (default 1)]]), 1,OrderData[[#This Row],[Quantity (default 1)]]))</f>
        <v/>
      </c>
      <c r="O331" s="4" t="str">
        <f t="array" aca="true" ref="O3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1" s="4" t="str">
        <f t="array" aca="true" ref="P3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1" s="4" t="str">
        <f t="array" aca="true" ref="Q331">IF(COUNTA(OrderData[[#This Row],[Box Style]],OrderData[[#This Row],[Height (mm)]:[Depth (mm)]])=0,"",_xlfn.XLOOKUP(1, ((MIN(OrderData[[#This Row],[Board H]:[Board W]]) &gt;=BoardSize[Min H]) *(MIN(OrderData[[#This Row],[Board H]:[Board W]]) &lt;BoardSize[Max H])),BoardSize[Size],"?",1))</f>
        <v/>
      </c>
      <c r="R331" s="4" t="str">
        <f t="array" aca="true" ref="R331">IF(COUNTA(OrderData[[#This Row],[Box Style]], OrderData[[#This Row],[Height (mm)]:[Depth (mm)]])=0, "",_xlfn.XLOOKUP(1,  (MAX(OrderData[[#This Row],[Board H]:[Board W]]) &gt;= BoardSize[Min W])  *(MAX(OrderData[[#This Row],[Board H]:[Board W]]) &lt; BoardSize[Max W]),  BoardSize[Size],  "?",1 ))</f>
        <v/>
      </c>
      <c r="S33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1" s="65" t="str">
        <f t="array" aca="true" ref="T33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1" s="39" t="str">
        <f t="array" aca="true" ref="U3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1" s="35" t="str">
        <f t="array" aca="true" ref="V3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1" s="66"/>
    </row>
    <row r="332" spans="2:23" customHeight="1">
      <c r="B332" s="64" t="str">
        <f>IF(COUNTA(OrderData[[#This Row],[Box Style]], OrderData[[#This Row],[Height (mm)]:[Depth (mm)]]) = 0, "", IF(ISNUMBER(B331),  B331+1,  1))</f>
        <v/>
      </c>
      <c r="C332" s="41"/>
      <c r="D332" s="41"/>
      <c r="E332" s="9"/>
      <c r="F332" s="25"/>
      <c r="G332" s="42"/>
      <c r="H332" s="42"/>
      <c r="I332" s="42"/>
      <c r="J332" s="42"/>
      <c r="K332" s="28"/>
      <c r="L332" s="25"/>
      <c r="M332" s="25"/>
      <c r="N332" s="4" t="str">
        <f>IF(ISBLANK(OrderData[[#This Row],[Height (mm)]]),"", IF(ISBLANK(OrderData[[#This Row],[Quantity (default 1)]]), 1,OrderData[[#This Row],[Quantity (default 1)]]))</f>
        <v/>
      </c>
      <c r="O332" s="4" t="str">
        <f t="array" aca="true" ref="O3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2" s="4" t="str">
        <f t="array" aca="true" ref="P3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2" s="4" t="str">
        <f t="array" aca="true" ref="Q332">IF(COUNTA(OrderData[[#This Row],[Box Style]],OrderData[[#This Row],[Height (mm)]:[Depth (mm)]])=0,"",_xlfn.XLOOKUP(1, ((MIN(OrderData[[#This Row],[Board H]:[Board W]]) &gt;=BoardSize[Min H]) *(MIN(OrderData[[#This Row],[Board H]:[Board W]]) &lt;BoardSize[Max H])),BoardSize[Size],"?",1))</f>
        <v/>
      </c>
      <c r="R332" s="4" t="str">
        <f t="array" aca="true" ref="R332">IF(COUNTA(OrderData[[#This Row],[Box Style]], OrderData[[#This Row],[Height (mm)]:[Depth (mm)]])=0, "",_xlfn.XLOOKUP(1,  (MAX(OrderData[[#This Row],[Board H]:[Board W]]) &gt;= BoardSize[Min W])  *(MAX(OrderData[[#This Row],[Board H]:[Board W]]) &lt; BoardSize[Max W]),  BoardSize[Size],  "?",1 ))</f>
        <v/>
      </c>
      <c r="S33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2" s="65" t="str">
        <f t="array" aca="true" ref="T33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2" s="39" t="str">
        <f t="array" aca="true" ref="U3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2" s="35" t="str">
        <f t="array" aca="true" ref="V3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2" s="66"/>
    </row>
    <row r="333" spans="2:23" customHeight="1">
      <c r="B333" s="64" t="str">
        <f>IF(COUNTA(OrderData[[#This Row],[Box Style]], OrderData[[#This Row],[Height (mm)]:[Depth (mm)]]) = 0, "", IF(ISNUMBER(B332),  B332+1,  1))</f>
        <v/>
      </c>
      <c r="C333" s="41"/>
      <c r="D333" s="41"/>
      <c r="E333" s="9"/>
      <c r="F333" s="25"/>
      <c r="G333" s="42"/>
      <c r="H333" s="42"/>
      <c r="I333" s="42"/>
      <c r="J333" s="42"/>
      <c r="K333" s="28"/>
      <c r="L333" s="25"/>
      <c r="M333" s="25"/>
      <c r="N333" s="4" t="str">
        <f>IF(ISBLANK(OrderData[[#This Row],[Height (mm)]]),"", IF(ISBLANK(OrderData[[#This Row],[Quantity (default 1)]]), 1,OrderData[[#This Row],[Quantity (default 1)]]))</f>
        <v/>
      </c>
      <c r="O333" s="4" t="str">
        <f t="array" aca="true" ref="O3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3" s="4" t="str">
        <f t="array" aca="true" ref="P3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3" s="4" t="str">
        <f t="array" aca="true" ref="Q333">IF(COUNTA(OrderData[[#This Row],[Box Style]],OrderData[[#This Row],[Height (mm)]:[Depth (mm)]])=0,"",_xlfn.XLOOKUP(1, ((MIN(OrderData[[#This Row],[Board H]:[Board W]]) &gt;=BoardSize[Min H]) *(MIN(OrderData[[#This Row],[Board H]:[Board W]]) &lt;BoardSize[Max H])),BoardSize[Size],"?",1))</f>
        <v/>
      </c>
      <c r="R333" s="4" t="str">
        <f t="array" aca="true" ref="R333">IF(COUNTA(OrderData[[#This Row],[Box Style]], OrderData[[#This Row],[Height (mm)]:[Depth (mm)]])=0, "",_xlfn.XLOOKUP(1,  (MAX(OrderData[[#This Row],[Board H]:[Board W]]) &gt;= BoardSize[Min W])  *(MAX(OrderData[[#This Row],[Board H]:[Board W]]) &lt; BoardSize[Max W]),  BoardSize[Size],  "?",1 ))</f>
        <v/>
      </c>
      <c r="S33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3" s="65" t="str">
        <f t="array" aca="true" ref="T33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3" s="39" t="str">
        <f t="array" aca="true" ref="U3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3" s="35" t="str">
        <f t="array" aca="true" ref="V3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3" s="66"/>
    </row>
    <row r="334" spans="2:23" customHeight="1">
      <c r="B334" s="64" t="str">
        <f>IF(COUNTA(OrderData[[#This Row],[Box Style]], OrderData[[#This Row],[Height (mm)]:[Depth (mm)]]) = 0, "", IF(ISNUMBER(B333),  B333+1,  1))</f>
        <v/>
      </c>
      <c r="C334" s="41"/>
      <c r="D334" s="41"/>
      <c r="E334" s="9"/>
      <c r="F334" s="25"/>
      <c r="G334" s="42"/>
      <c r="H334" s="42"/>
      <c r="I334" s="42"/>
      <c r="J334" s="42"/>
      <c r="K334" s="28"/>
      <c r="L334" s="25"/>
      <c r="M334" s="25"/>
      <c r="N334" s="4" t="str">
        <f>IF(ISBLANK(OrderData[[#This Row],[Height (mm)]]),"", IF(ISBLANK(OrderData[[#This Row],[Quantity (default 1)]]), 1,OrderData[[#This Row],[Quantity (default 1)]]))</f>
        <v/>
      </c>
      <c r="O334" s="4" t="str">
        <f t="array" aca="true" ref="O3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4" s="4" t="str">
        <f t="array" aca="true" ref="P3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4" s="4" t="str">
        <f t="array" aca="true" ref="Q334">IF(COUNTA(OrderData[[#This Row],[Box Style]],OrderData[[#This Row],[Height (mm)]:[Depth (mm)]])=0,"",_xlfn.XLOOKUP(1, ((MIN(OrderData[[#This Row],[Board H]:[Board W]]) &gt;=BoardSize[Min H]) *(MIN(OrderData[[#This Row],[Board H]:[Board W]]) &lt;BoardSize[Max H])),BoardSize[Size],"?",1))</f>
        <v/>
      </c>
      <c r="R334" s="4" t="str">
        <f t="array" aca="true" ref="R334">IF(COUNTA(OrderData[[#This Row],[Box Style]], OrderData[[#This Row],[Height (mm)]:[Depth (mm)]])=0, "",_xlfn.XLOOKUP(1,  (MAX(OrderData[[#This Row],[Board H]:[Board W]]) &gt;= BoardSize[Min W])  *(MAX(OrderData[[#This Row],[Board H]:[Board W]]) &lt; BoardSize[Max W]),  BoardSize[Size],  "?",1 ))</f>
        <v/>
      </c>
      <c r="S33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4" s="65" t="str">
        <f t="array" aca="true" ref="T33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4" s="39" t="str">
        <f t="array" aca="true" ref="U3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4" s="35" t="str">
        <f t="array" aca="true" ref="V3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4" s="66"/>
    </row>
    <row r="335" spans="2:23" customHeight="1">
      <c r="B335" s="64" t="str">
        <f>IF(COUNTA(OrderData[[#This Row],[Box Style]], OrderData[[#This Row],[Height (mm)]:[Depth (mm)]]) = 0, "", IF(ISNUMBER(B334),  B334+1,  1))</f>
        <v/>
      </c>
      <c r="C335" s="41"/>
      <c r="D335" s="41"/>
      <c r="E335" s="9"/>
      <c r="F335" s="25"/>
      <c r="G335" s="42"/>
      <c r="H335" s="42"/>
      <c r="I335" s="42"/>
      <c r="J335" s="42"/>
      <c r="K335" s="28"/>
      <c r="L335" s="25"/>
      <c r="M335" s="25"/>
      <c r="N335" s="4" t="str">
        <f>IF(ISBLANK(OrderData[[#This Row],[Height (mm)]]),"", IF(ISBLANK(OrderData[[#This Row],[Quantity (default 1)]]), 1,OrderData[[#This Row],[Quantity (default 1)]]))</f>
        <v/>
      </c>
      <c r="O335" s="4" t="str">
        <f t="array" aca="true" ref="O3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5" s="4" t="str">
        <f t="array" aca="true" ref="P3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5" s="4" t="str">
        <f t="array" aca="true" ref="Q335">IF(COUNTA(OrderData[[#This Row],[Box Style]],OrderData[[#This Row],[Height (mm)]:[Depth (mm)]])=0,"",_xlfn.XLOOKUP(1, ((MIN(OrderData[[#This Row],[Board H]:[Board W]]) &gt;=BoardSize[Min H]) *(MIN(OrderData[[#This Row],[Board H]:[Board W]]) &lt;BoardSize[Max H])),BoardSize[Size],"?",1))</f>
        <v/>
      </c>
      <c r="R335" s="4" t="str">
        <f t="array" aca="true" ref="R335">IF(COUNTA(OrderData[[#This Row],[Box Style]], OrderData[[#This Row],[Height (mm)]:[Depth (mm)]])=0, "",_xlfn.XLOOKUP(1,  (MAX(OrderData[[#This Row],[Board H]:[Board W]]) &gt;= BoardSize[Min W])  *(MAX(OrderData[[#This Row],[Board H]:[Board W]]) &lt; BoardSize[Max W]),  BoardSize[Size],  "?",1 ))</f>
        <v/>
      </c>
      <c r="S33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5" s="65" t="str">
        <f t="array" aca="true" ref="T33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5" s="39" t="str">
        <f t="array" aca="true" ref="U3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5" s="35" t="str">
        <f t="array" aca="true" ref="V3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5" s="66"/>
    </row>
    <row r="336" spans="2:23" customHeight="1">
      <c r="B336" s="64" t="str">
        <f>IF(COUNTA(OrderData[[#This Row],[Box Style]], OrderData[[#This Row],[Height (mm)]:[Depth (mm)]]) = 0, "", IF(ISNUMBER(B335),  B335+1,  1))</f>
        <v/>
      </c>
      <c r="C336" s="41"/>
      <c r="D336" s="41"/>
      <c r="E336" s="9"/>
      <c r="F336" s="25"/>
      <c r="G336" s="42"/>
      <c r="H336" s="42"/>
      <c r="I336" s="42"/>
      <c r="J336" s="42"/>
      <c r="K336" s="28"/>
      <c r="L336" s="25"/>
      <c r="M336" s="25"/>
      <c r="N336" s="4" t="str">
        <f>IF(ISBLANK(OrderData[[#This Row],[Height (mm)]]),"", IF(ISBLANK(OrderData[[#This Row],[Quantity (default 1)]]), 1,OrderData[[#This Row],[Quantity (default 1)]]))</f>
        <v/>
      </c>
      <c r="O336" s="4" t="str">
        <f t="array" aca="true" ref="O3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6" s="4" t="str">
        <f t="array" aca="true" ref="P3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6" s="4" t="str">
        <f t="array" aca="true" ref="Q336">IF(COUNTA(OrderData[[#This Row],[Box Style]],OrderData[[#This Row],[Height (mm)]:[Depth (mm)]])=0,"",_xlfn.XLOOKUP(1, ((MIN(OrderData[[#This Row],[Board H]:[Board W]]) &gt;=BoardSize[Min H]) *(MIN(OrderData[[#This Row],[Board H]:[Board W]]) &lt;BoardSize[Max H])),BoardSize[Size],"?",1))</f>
        <v/>
      </c>
      <c r="R336" s="4" t="str">
        <f t="array" aca="true" ref="R336">IF(COUNTA(OrderData[[#This Row],[Box Style]], OrderData[[#This Row],[Height (mm)]:[Depth (mm)]])=0, "",_xlfn.XLOOKUP(1,  (MAX(OrderData[[#This Row],[Board H]:[Board W]]) &gt;= BoardSize[Min W])  *(MAX(OrderData[[#This Row],[Board H]:[Board W]]) &lt; BoardSize[Max W]),  BoardSize[Size],  "?",1 ))</f>
        <v/>
      </c>
      <c r="S33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6" s="65" t="str">
        <f t="array" aca="true" ref="T33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6" s="39" t="str">
        <f t="array" aca="true" ref="U3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6" s="35" t="str">
        <f t="array" aca="true" ref="V3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6" s="66"/>
    </row>
    <row r="337" spans="2:23" customHeight="1">
      <c r="B337" s="64" t="str">
        <f>IF(COUNTA(OrderData[[#This Row],[Box Style]], OrderData[[#This Row],[Height (mm)]:[Depth (mm)]]) = 0, "", IF(ISNUMBER(B336),  B336+1,  1))</f>
        <v/>
      </c>
      <c r="C337" s="41"/>
      <c r="D337" s="41"/>
      <c r="E337" s="9"/>
      <c r="F337" s="25"/>
      <c r="G337" s="42"/>
      <c r="H337" s="42"/>
      <c r="I337" s="42"/>
      <c r="J337" s="42"/>
      <c r="K337" s="28"/>
      <c r="L337" s="25"/>
      <c r="M337" s="25"/>
      <c r="N337" s="4" t="str">
        <f>IF(ISBLANK(OrderData[[#This Row],[Height (mm)]]),"", IF(ISBLANK(OrderData[[#This Row],[Quantity (default 1)]]), 1,OrderData[[#This Row],[Quantity (default 1)]]))</f>
        <v/>
      </c>
      <c r="O337" s="4" t="str">
        <f t="array" aca="true" ref="O3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7" s="4" t="str">
        <f t="array" aca="true" ref="P3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7" s="4" t="str">
        <f t="array" aca="true" ref="Q337">IF(COUNTA(OrderData[[#This Row],[Box Style]],OrderData[[#This Row],[Height (mm)]:[Depth (mm)]])=0,"",_xlfn.XLOOKUP(1, ((MIN(OrderData[[#This Row],[Board H]:[Board W]]) &gt;=BoardSize[Min H]) *(MIN(OrderData[[#This Row],[Board H]:[Board W]]) &lt;BoardSize[Max H])),BoardSize[Size],"?",1))</f>
        <v/>
      </c>
      <c r="R337" s="4" t="str">
        <f t="array" aca="true" ref="R337">IF(COUNTA(OrderData[[#This Row],[Box Style]], OrderData[[#This Row],[Height (mm)]:[Depth (mm)]])=0, "",_xlfn.XLOOKUP(1,  (MAX(OrderData[[#This Row],[Board H]:[Board W]]) &gt;= BoardSize[Min W])  *(MAX(OrderData[[#This Row],[Board H]:[Board W]]) &lt; BoardSize[Max W]),  BoardSize[Size],  "?",1 ))</f>
        <v/>
      </c>
      <c r="S33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7" s="65" t="str">
        <f t="array" aca="true" ref="T33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7" s="39" t="str">
        <f t="array" aca="true" ref="U3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7" s="35" t="str">
        <f t="array" aca="true" ref="V3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7" s="66"/>
    </row>
    <row r="338" spans="2:23" customHeight="1">
      <c r="B338" s="64" t="str">
        <f>IF(COUNTA(OrderData[[#This Row],[Box Style]], OrderData[[#This Row],[Height (mm)]:[Depth (mm)]]) = 0, "", IF(ISNUMBER(B337),  B337+1,  1))</f>
        <v/>
      </c>
      <c r="C338" s="41"/>
      <c r="D338" s="41"/>
      <c r="E338" s="9"/>
      <c r="F338" s="25"/>
      <c r="G338" s="42"/>
      <c r="H338" s="42"/>
      <c r="I338" s="42"/>
      <c r="J338" s="42"/>
      <c r="K338" s="28"/>
      <c r="L338" s="25"/>
      <c r="M338" s="25"/>
      <c r="N338" s="4" t="str">
        <f>IF(ISBLANK(OrderData[[#This Row],[Height (mm)]]),"", IF(ISBLANK(OrderData[[#This Row],[Quantity (default 1)]]), 1,OrderData[[#This Row],[Quantity (default 1)]]))</f>
        <v/>
      </c>
      <c r="O338" s="4" t="str">
        <f t="array" aca="true" ref="O3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8" s="4" t="str">
        <f t="array" aca="true" ref="P3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8" s="4" t="str">
        <f t="array" aca="true" ref="Q338">IF(COUNTA(OrderData[[#This Row],[Box Style]],OrderData[[#This Row],[Height (mm)]:[Depth (mm)]])=0,"",_xlfn.XLOOKUP(1, ((MIN(OrderData[[#This Row],[Board H]:[Board W]]) &gt;=BoardSize[Min H]) *(MIN(OrderData[[#This Row],[Board H]:[Board W]]) &lt;BoardSize[Max H])),BoardSize[Size],"?",1))</f>
        <v/>
      </c>
      <c r="R338" s="4" t="str">
        <f t="array" aca="true" ref="R338">IF(COUNTA(OrderData[[#This Row],[Box Style]], OrderData[[#This Row],[Height (mm)]:[Depth (mm)]])=0, "",_xlfn.XLOOKUP(1,  (MAX(OrderData[[#This Row],[Board H]:[Board W]]) &gt;= BoardSize[Min W])  *(MAX(OrderData[[#This Row],[Board H]:[Board W]]) &lt; BoardSize[Max W]),  BoardSize[Size],  "?",1 ))</f>
        <v/>
      </c>
      <c r="S33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8" s="65" t="str">
        <f t="array" aca="true" ref="T33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8" s="39" t="str">
        <f t="array" aca="true" ref="U3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8" s="35" t="str">
        <f t="array" aca="true" ref="V3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8" s="66"/>
    </row>
    <row r="339" spans="2:23" customHeight="1">
      <c r="B339" s="64" t="str">
        <f>IF(COUNTA(OrderData[[#This Row],[Box Style]], OrderData[[#This Row],[Height (mm)]:[Depth (mm)]]) = 0, "", IF(ISNUMBER(B338),  B338+1,  1))</f>
        <v/>
      </c>
      <c r="C339" s="41"/>
      <c r="D339" s="41"/>
      <c r="E339" s="9"/>
      <c r="F339" s="25"/>
      <c r="G339" s="42"/>
      <c r="H339" s="42"/>
      <c r="I339" s="42"/>
      <c r="J339" s="42"/>
      <c r="K339" s="28"/>
      <c r="L339" s="25"/>
      <c r="M339" s="25"/>
      <c r="N339" s="4" t="str">
        <f>IF(ISBLANK(OrderData[[#This Row],[Height (mm)]]),"", IF(ISBLANK(OrderData[[#This Row],[Quantity (default 1)]]), 1,OrderData[[#This Row],[Quantity (default 1)]]))</f>
        <v/>
      </c>
      <c r="O339" s="4" t="str">
        <f t="array" aca="true" ref="O3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39" s="4" t="str">
        <f t="array" aca="true" ref="P3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39" s="4" t="str">
        <f t="array" aca="true" ref="Q339">IF(COUNTA(OrderData[[#This Row],[Box Style]],OrderData[[#This Row],[Height (mm)]:[Depth (mm)]])=0,"",_xlfn.XLOOKUP(1, ((MIN(OrderData[[#This Row],[Board H]:[Board W]]) &gt;=BoardSize[Min H]) *(MIN(OrderData[[#This Row],[Board H]:[Board W]]) &lt;BoardSize[Max H])),BoardSize[Size],"?",1))</f>
        <v/>
      </c>
      <c r="R339" s="4" t="str">
        <f t="array" aca="true" ref="R339">IF(COUNTA(OrderData[[#This Row],[Box Style]], OrderData[[#This Row],[Height (mm)]:[Depth (mm)]])=0, "",_xlfn.XLOOKUP(1,  (MAX(OrderData[[#This Row],[Board H]:[Board W]]) &gt;= BoardSize[Min W])  *(MAX(OrderData[[#This Row],[Board H]:[Board W]]) &lt; BoardSize[Max W]),  BoardSize[Size],  "?",1 ))</f>
        <v/>
      </c>
      <c r="S33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39" s="65" t="str">
        <f t="array" aca="true" ref="T33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39" s="39" t="str">
        <f t="array" aca="true" ref="U3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39" s="35" t="str">
        <f t="array" aca="true" ref="V3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39" s="66"/>
    </row>
    <row r="340" spans="2:23" customHeight="1">
      <c r="B340" s="64" t="str">
        <f>IF(COUNTA(OrderData[[#This Row],[Box Style]], OrderData[[#This Row],[Height (mm)]:[Depth (mm)]]) = 0, "", IF(ISNUMBER(B339),  B339+1,  1))</f>
        <v/>
      </c>
      <c r="C340" s="41"/>
      <c r="D340" s="41"/>
      <c r="E340" s="9"/>
      <c r="F340" s="25"/>
      <c r="G340" s="42"/>
      <c r="H340" s="42"/>
      <c r="I340" s="42"/>
      <c r="J340" s="42"/>
      <c r="K340" s="28"/>
      <c r="L340" s="25"/>
      <c r="M340" s="25"/>
      <c r="N340" s="4" t="str">
        <f>IF(ISBLANK(OrderData[[#This Row],[Height (mm)]]),"", IF(ISBLANK(OrderData[[#This Row],[Quantity (default 1)]]), 1,OrderData[[#This Row],[Quantity (default 1)]]))</f>
        <v/>
      </c>
      <c r="O340" s="4" t="str">
        <f t="array" aca="true" ref="O3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0" s="4" t="str">
        <f t="array" aca="true" ref="P3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0" s="4" t="str">
        <f t="array" aca="true" ref="Q340">IF(COUNTA(OrderData[[#This Row],[Box Style]],OrderData[[#This Row],[Height (mm)]:[Depth (mm)]])=0,"",_xlfn.XLOOKUP(1, ((MIN(OrderData[[#This Row],[Board H]:[Board W]]) &gt;=BoardSize[Min H]) *(MIN(OrderData[[#This Row],[Board H]:[Board W]]) &lt;BoardSize[Max H])),BoardSize[Size],"?",1))</f>
        <v/>
      </c>
      <c r="R340" s="4" t="str">
        <f t="array" aca="true" ref="R340">IF(COUNTA(OrderData[[#This Row],[Box Style]], OrderData[[#This Row],[Height (mm)]:[Depth (mm)]])=0, "",_xlfn.XLOOKUP(1,  (MAX(OrderData[[#This Row],[Board H]:[Board W]]) &gt;= BoardSize[Min W])  *(MAX(OrderData[[#This Row],[Board H]:[Board W]]) &lt; BoardSize[Max W]),  BoardSize[Size],  "?",1 ))</f>
        <v/>
      </c>
      <c r="S34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0" s="65" t="str">
        <f t="array" aca="true" ref="T34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0" s="39" t="str">
        <f t="array" aca="true" ref="U3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0" s="35" t="str">
        <f t="array" aca="true" ref="V3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0" s="66"/>
    </row>
    <row r="341" spans="2:23" customHeight="1">
      <c r="B341" s="64" t="str">
        <f>IF(COUNTA(OrderData[[#This Row],[Box Style]], OrderData[[#This Row],[Height (mm)]:[Depth (mm)]]) = 0, "", IF(ISNUMBER(B340),  B340+1,  1))</f>
        <v/>
      </c>
      <c r="C341" s="41"/>
      <c r="D341" s="41"/>
      <c r="E341" s="9"/>
      <c r="F341" s="25"/>
      <c r="G341" s="42"/>
      <c r="H341" s="42"/>
      <c r="I341" s="42"/>
      <c r="J341" s="42"/>
      <c r="K341" s="28"/>
      <c r="L341" s="25"/>
      <c r="M341" s="25"/>
      <c r="N341" s="4" t="str">
        <f>IF(ISBLANK(OrderData[[#This Row],[Height (mm)]]),"", IF(ISBLANK(OrderData[[#This Row],[Quantity (default 1)]]), 1,OrderData[[#This Row],[Quantity (default 1)]]))</f>
        <v/>
      </c>
      <c r="O341" s="4" t="str">
        <f t="array" aca="true" ref="O3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1" s="4" t="str">
        <f t="array" aca="true" ref="P3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1" s="4" t="str">
        <f t="array" aca="true" ref="Q341">IF(COUNTA(OrderData[[#This Row],[Box Style]],OrderData[[#This Row],[Height (mm)]:[Depth (mm)]])=0,"",_xlfn.XLOOKUP(1, ((MIN(OrderData[[#This Row],[Board H]:[Board W]]) &gt;=BoardSize[Min H]) *(MIN(OrderData[[#This Row],[Board H]:[Board W]]) &lt;BoardSize[Max H])),BoardSize[Size],"?",1))</f>
        <v/>
      </c>
      <c r="R341" s="4" t="str">
        <f t="array" aca="true" ref="R341">IF(COUNTA(OrderData[[#This Row],[Box Style]], OrderData[[#This Row],[Height (mm)]:[Depth (mm)]])=0, "",_xlfn.XLOOKUP(1,  (MAX(OrderData[[#This Row],[Board H]:[Board W]]) &gt;= BoardSize[Min W])  *(MAX(OrderData[[#This Row],[Board H]:[Board W]]) &lt; BoardSize[Max W]),  BoardSize[Size],  "?",1 ))</f>
        <v/>
      </c>
      <c r="S34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1" s="65" t="str">
        <f t="array" aca="true" ref="T34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1" s="39" t="str">
        <f t="array" aca="true" ref="U3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1" s="35" t="str">
        <f t="array" aca="true" ref="V3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1" s="66"/>
    </row>
    <row r="342" spans="2:23" customHeight="1">
      <c r="B342" s="64" t="str">
        <f>IF(COUNTA(OrderData[[#This Row],[Box Style]], OrderData[[#This Row],[Height (mm)]:[Depth (mm)]]) = 0, "", IF(ISNUMBER(B341),  B341+1,  1))</f>
        <v/>
      </c>
      <c r="C342" s="41"/>
      <c r="D342" s="41"/>
      <c r="E342" s="9"/>
      <c r="F342" s="25"/>
      <c r="G342" s="42"/>
      <c r="H342" s="42"/>
      <c r="I342" s="42"/>
      <c r="J342" s="42"/>
      <c r="K342" s="28"/>
      <c r="L342" s="25"/>
      <c r="M342" s="25"/>
      <c r="N342" s="4" t="str">
        <f>IF(ISBLANK(OrderData[[#This Row],[Height (mm)]]),"", IF(ISBLANK(OrderData[[#This Row],[Quantity (default 1)]]), 1,OrderData[[#This Row],[Quantity (default 1)]]))</f>
        <v/>
      </c>
      <c r="O342" s="4" t="str">
        <f t="array" aca="true" ref="O3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2" s="4" t="str">
        <f t="array" aca="true" ref="P3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2" s="4" t="str">
        <f t="array" aca="true" ref="Q342">IF(COUNTA(OrderData[[#This Row],[Box Style]],OrderData[[#This Row],[Height (mm)]:[Depth (mm)]])=0,"",_xlfn.XLOOKUP(1, ((MIN(OrderData[[#This Row],[Board H]:[Board W]]) &gt;=BoardSize[Min H]) *(MIN(OrderData[[#This Row],[Board H]:[Board W]]) &lt;BoardSize[Max H])),BoardSize[Size],"?",1))</f>
        <v/>
      </c>
      <c r="R342" s="4" t="str">
        <f t="array" aca="true" ref="R342">IF(COUNTA(OrderData[[#This Row],[Box Style]], OrderData[[#This Row],[Height (mm)]:[Depth (mm)]])=0, "",_xlfn.XLOOKUP(1,  (MAX(OrderData[[#This Row],[Board H]:[Board W]]) &gt;= BoardSize[Min W])  *(MAX(OrderData[[#This Row],[Board H]:[Board W]]) &lt; BoardSize[Max W]),  BoardSize[Size],  "?",1 ))</f>
        <v/>
      </c>
      <c r="S34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2" s="65" t="str">
        <f t="array" aca="true" ref="T34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2" s="39" t="str">
        <f t="array" aca="true" ref="U3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2" s="35" t="str">
        <f t="array" aca="true" ref="V3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2" s="66"/>
    </row>
    <row r="343" spans="2:23" customHeight="1">
      <c r="B343" s="64" t="str">
        <f>IF(COUNTA(OrderData[[#This Row],[Box Style]], OrderData[[#This Row],[Height (mm)]:[Depth (mm)]]) = 0, "", IF(ISNUMBER(B342),  B342+1,  1))</f>
        <v/>
      </c>
      <c r="C343" s="41"/>
      <c r="D343" s="41"/>
      <c r="E343" s="9"/>
      <c r="F343" s="25"/>
      <c r="G343" s="42"/>
      <c r="H343" s="42"/>
      <c r="I343" s="42"/>
      <c r="J343" s="42"/>
      <c r="K343" s="28"/>
      <c r="L343" s="25"/>
      <c r="M343" s="25"/>
      <c r="N343" s="4" t="str">
        <f>IF(ISBLANK(OrderData[[#This Row],[Height (mm)]]),"", IF(ISBLANK(OrderData[[#This Row],[Quantity (default 1)]]), 1,OrderData[[#This Row],[Quantity (default 1)]]))</f>
        <v/>
      </c>
      <c r="O343" s="4" t="str">
        <f t="array" aca="true" ref="O3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3" s="4" t="str">
        <f t="array" aca="true" ref="P3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3" s="4" t="str">
        <f t="array" aca="true" ref="Q343">IF(COUNTA(OrderData[[#This Row],[Box Style]],OrderData[[#This Row],[Height (mm)]:[Depth (mm)]])=0,"",_xlfn.XLOOKUP(1, ((MIN(OrderData[[#This Row],[Board H]:[Board W]]) &gt;=BoardSize[Min H]) *(MIN(OrderData[[#This Row],[Board H]:[Board W]]) &lt;BoardSize[Max H])),BoardSize[Size],"?",1))</f>
        <v/>
      </c>
      <c r="R343" s="4" t="str">
        <f t="array" aca="true" ref="R343">IF(COUNTA(OrderData[[#This Row],[Box Style]], OrderData[[#This Row],[Height (mm)]:[Depth (mm)]])=0, "",_xlfn.XLOOKUP(1,  (MAX(OrderData[[#This Row],[Board H]:[Board W]]) &gt;= BoardSize[Min W])  *(MAX(OrderData[[#This Row],[Board H]:[Board W]]) &lt; BoardSize[Max W]),  BoardSize[Size],  "?",1 ))</f>
        <v/>
      </c>
      <c r="S34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3" s="65" t="str">
        <f t="array" aca="true" ref="T34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3" s="39" t="str">
        <f t="array" aca="true" ref="U3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3" s="35" t="str">
        <f t="array" aca="true" ref="V3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3" s="66"/>
    </row>
    <row r="344" spans="2:23" customHeight="1">
      <c r="B344" s="64" t="str">
        <f>IF(COUNTA(OrderData[[#This Row],[Box Style]], OrderData[[#This Row],[Height (mm)]:[Depth (mm)]]) = 0, "", IF(ISNUMBER(B343),  B343+1,  1))</f>
        <v/>
      </c>
      <c r="C344" s="41"/>
      <c r="D344" s="41"/>
      <c r="E344" s="9"/>
      <c r="F344" s="25"/>
      <c r="G344" s="42"/>
      <c r="H344" s="42"/>
      <c r="I344" s="42"/>
      <c r="J344" s="42"/>
      <c r="K344" s="28"/>
      <c r="L344" s="25"/>
      <c r="M344" s="25"/>
      <c r="N344" s="4" t="str">
        <f>IF(ISBLANK(OrderData[[#This Row],[Height (mm)]]),"", IF(ISBLANK(OrderData[[#This Row],[Quantity (default 1)]]), 1,OrderData[[#This Row],[Quantity (default 1)]]))</f>
        <v/>
      </c>
      <c r="O344" s="4" t="str">
        <f t="array" aca="true" ref="O3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4" s="4" t="str">
        <f t="array" aca="true" ref="P3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4" s="4" t="str">
        <f t="array" aca="true" ref="Q344">IF(COUNTA(OrderData[[#This Row],[Box Style]],OrderData[[#This Row],[Height (mm)]:[Depth (mm)]])=0,"",_xlfn.XLOOKUP(1, ((MIN(OrderData[[#This Row],[Board H]:[Board W]]) &gt;=BoardSize[Min H]) *(MIN(OrderData[[#This Row],[Board H]:[Board W]]) &lt;BoardSize[Max H])),BoardSize[Size],"?",1))</f>
        <v/>
      </c>
      <c r="R344" s="4" t="str">
        <f t="array" aca="true" ref="R344">IF(COUNTA(OrderData[[#This Row],[Box Style]], OrderData[[#This Row],[Height (mm)]:[Depth (mm)]])=0, "",_xlfn.XLOOKUP(1,  (MAX(OrderData[[#This Row],[Board H]:[Board W]]) &gt;= BoardSize[Min W])  *(MAX(OrderData[[#This Row],[Board H]:[Board W]]) &lt; BoardSize[Max W]),  BoardSize[Size],  "?",1 ))</f>
        <v/>
      </c>
      <c r="S34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4" s="65" t="str">
        <f t="array" aca="true" ref="T34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4" s="39" t="str">
        <f t="array" aca="true" ref="U3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4" s="35" t="str">
        <f t="array" aca="true" ref="V3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4" s="66"/>
    </row>
    <row r="345" spans="2:23" customHeight="1">
      <c r="B345" s="64" t="str">
        <f>IF(COUNTA(OrderData[[#This Row],[Box Style]], OrderData[[#This Row],[Height (mm)]:[Depth (mm)]]) = 0, "", IF(ISNUMBER(B344),  B344+1,  1))</f>
        <v/>
      </c>
      <c r="C345" s="41"/>
      <c r="D345" s="41"/>
      <c r="E345" s="9"/>
      <c r="F345" s="25"/>
      <c r="G345" s="42"/>
      <c r="H345" s="42"/>
      <c r="I345" s="42"/>
      <c r="J345" s="42"/>
      <c r="K345" s="28"/>
      <c r="L345" s="25"/>
      <c r="M345" s="25"/>
      <c r="N345" s="4" t="str">
        <f>IF(ISBLANK(OrderData[[#This Row],[Height (mm)]]),"", IF(ISBLANK(OrderData[[#This Row],[Quantity (default 1)]]), 1,OrderData[[#This Row],[Quantity (default 1)]]))</f>
        <v/>
      </c>
      <c r="O345" s="4" t="str">
        <f t="array" aca="true" ref="O3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5" s="4" t="str">
        <f t="array" aca="true" ref="P3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5" s="4" t="str">
        <f t="array" aca="true" ref="Q345">IF(COUNTA(OrderData[[#This Row],[Box Style]],OrderData[[#This Row],[Height (mm)]:[Depth (mm)]])=0,"",_xlfn.XLOOKUP(1, ((MIN(OrderData[[#This Row],[Board H]:[Board W]]) &gt;=BoardSize[Min H]) *(MIN(OrderData[[#This Row],[Board H]:[Board W]]) &lt;BoardSize[Max H])),BoardSize[Size],"?",1))</f>
        <v/>
      </c>
      <c r="R345" s="4" t="str">
        <f t="array" aca="true" ref="R345">IF(COUNTA(OrderData[[#This Row],[Box Style]], OrderData[[#This Row],[Height (mm)]:[Depth (mm)]])=0, "",_xlfn.XLOOKUP(1,  (MAX(OrderData[[#This Row],[Board H]:[Board W]]) &gt;= BoardSize[Min W])  *(MAX(OrderData[[#This Row],[Board H]:[Board W]]) &lt; BoardSize[Max W]),  BoardSize[Size],  "?",1 ))</f>
        <v/>
      </c>
      <c r="S34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5" s="65" t="str">
        <f t="array" aca="true" ref="T34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5" s="39" t="str">
        <f t="array" aca="true" ref="U3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5" s="35" t="str">
        <f t="array" aca="true" ref="V3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5" s="66"/>
    </row>
    <row r="346" spans="2:23" customHeight="1">
      <c r="B346" s="64" t="str">
        <f>IF(COUNTA(OrderData[[#This Row],[Box Style]], OrderData[[#This Row],[Height (mm)]:[Depth (mm)]]) = 0, "", IF(ISNUMBER(B345),  B345+1,  1))</f>
        <v/>
      </c>
      <c r="C346" s="41"/>
      <c r="D346" s="41"/>
      <c r="E346" s="9"/>
      <c r="F346" s="25"/>
      <c r="G346" s="42"/>
      <c r="H346" s="42"/>
      <c r="I346" s="42"/>
      <c r="J346" s="42"/>
      <c r="K346" s="28"/>
      <c r="L346" s="25"/>
      <c r="M346" s="25"/>
      <c r="N346" s="4" t="str">
        <f>IF(ISBLANK(OrderData[[#This Row],[Height (mm)]]),"", IF(ISBLANK(OrderData[[#This Row],[Quantity (default 1)]]), 1,OrderData[[#This Row],[Quantity (default 1)]]))</f>
        <v/>
      </c>
      <c r="O346" s="4" t="str">
        <f t="array" aca="true" ref="O3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6" s="4" t="str">
        <f t="array" aca="true" ref="P3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6" s="4" t="str">
        <f t="array" aca="true" ref="Q346">IF(COUNTA(OrderData[[#This Row],[Box Style]],OrderData[[#This Row],[Height (mm)]:[Depth (mm)]])=0,"",_xlfn.XLOOKUP(1, ((MIN(OrderData[[#This Row],[Board H]:[Board W]]) &gt;=BoardSize[Min H]) *(MIN(OrderData[[#This Row],[Board H]:[Board W]]) &lt;BoardSize[Max H])),BoardSize[Size],"?",1))</f>
        <v/>
      </c>
      <c r="R346" s="4" t="str">
        <f t="array" aca="true" ref="R346">IF(COUNTA(OrderData[[#This Row],[Box Style]], OrderData[[#This Row],[Height (mm)]:[Depth (mm)]])=0, "",_xlfn.XLOOKUP(1,  (MAX(OrderData[[#This Row],[Board H]:[Board W]]) &gt;= BoardSize[Min W])  *(MAX(OrderData[[#This Row],[Board H]:[Board W]]) &lt; BoardSize[Max W]),  BoardSize[Size],  "?",1 ))</f>
        <v/>
      </c>
      <c r="S34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6" s="65" t="str">
        <f t="array" aca="true" ref="T34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6" s="39" t="str">
        <f t="array" aca="true" ref="U3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6" s="35" t="str">
        <f t="array" aca="true" ref="V3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6" s="66"/>
    </row>
    <row r="347" spans="2:23" customHeight="1">
      <c r="B347" s="64" t="str">
        <f>IF(COUNTA(OrderData[[#This Row],[Box Style]], OrderData[[#This Row],[Height (mm)]:[Depth (mm)]]) = 0, "", IF(ISNUMBER(B346),  B346+1,  1))</f>
        <v/>
      </c>
      <c r="C347" s="41"/>
      <c r="D347" s="41"/>
      <c r="E347" s="9"/>
      <c r="F347" s="25"/>
      <c r="G347" s="42"/>
      <c r="H347" s="42"/>
      <c r="I347" s="42"/>
      <c r="J347" s="42"/>
      <c r="K347" s="28"/>
      <c r="L347" s="25"/>
      <c r="M347" s="25"/>
      <c r="N347" s="4" t="str">
        <f>IF(ISBLANK(OrderData[[#This Row],[Height (mm)]]),"", IF(ISBLANK(OrderData[[#This Row],[Quantity (default 1)]]), 1,OrderData[[#This Row],[Quantity (default 1)]]))</f>
        <v/>
      </c>
      <c r="O347" s="4" t="str">
        <f t="array" aca="true" ref="O3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7" s="4" t="str">
        <f t="array" aca="true" ref="P3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7" s="4" t="str">
        <f t="array" aca="true" ref="Q347">IF(COUNTA(OrderData[[#This Row],[Box Style]],OrderData[[#This Row],[Height (mm)]:[Depth (mm)]])=0,"",_xlfn.XLOOKUP(1, ((MIN(OrderData[[#This Row],[Board H]:[Board W]]) &gt;=BoardSize[Min H]) *(MIN(OrderData[[#This Row],[Board H]:[Board W]]) &lt;BoardSize[Max H])),BoardSize[Size],"?",1))</f>
        <v/>
      </c>
      <c r="R347" s="4" t="str">
        <f t="array" aca="true" ref="R347">IF(COUNTA(OrderData[[#This Row],[Box Style]], OrderData[[#This Row],[Height (mm)]:[Depth (mm)]])=0, "",_xlfn.XLOOKUP(1,  (MAX(OrderData[[#This Row],[Board H]:[Board W]]) &gt;= BoardSize[Min W])  *(MAX(OrderData[[#This Row],[Board H]:[Board W]]) &lt; BoardSize[Max W]),  BoardSize[Size],  "?",1 ))</f>
        <v/>
      </c>
      <c r="S34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7" s="65" t="str">
        <f t="array" aca="true" ref="T34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7" s="39" t="str">
        <f t="array" aca="true" ref="U3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7" s="35" t="str">
        <f t="array" aca="true" ref="V3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7" s="66"/>
    </row>
    <row r="348" spans="2:23" customHeight="1">
      <c r="B348" s="64" t="str">
        <f>IF(COUNTA(OrderData[[#This Row],[Box Style]], OrderData[[#This Row],[Height (mm)]:[Depth (mm)]]) = 0, "", IF(ISNUMBER(B347),  B347+1,  1))</f>
        <v/>
      </c>
      <c r="C348" s="41"/>
      <c r="D348" s="41"/>
      <c r="E348" s="9"/>
      <c r="F348" s="25"/>
      <c r="G348" s="42"/>
      <c r="H348" s="42"/>
      <c r="I348" s="42"/>
      <c r="J348" s="42"/>
      <c r="K348" s="28"/>
      <c r="L348" s="25"/>
      <c r="M348" s="25"/>
      <c r="N348" s="4" t="str">
        <f>IF(ISBLANK(OrderData[[#This Row],[Height (mm)]]),"", IF(ISBLANK(OrderData[[#This Row],[Quantity (default 1)]]), 1,OrderData[[#This Row],[Quantity (default 1)]]))</f>
        <v/>
      </c>
      <c r="O348" s="4" t="str">
        <f t="array" aca="true" ref="O3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8" s="4" t="str">
        <f t="array" aca="true" ref="P3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8" s="4" t="str">
        <f t="array" aca="true" ref="Q348">IF(COUNTA(OrderData[[#This Row],[Box Style]],OrderData[[#This Row],[Height (mm)]:[Depth (mm)]])=0,"",_xlfn.XLOOKUP(1, ((MIN(OrderData[[#This Row],[Board H]:[Board W]]) &gt;=BoardSize[Min H]) *(MIN(OrderData[[#This Row],[Board H]:[Board W]]) &lt;BoardSize[Max H])),BoardSize[Size],"?",1))</f>
        <v/>
      </c>
      <c r="R348" s="4" t="str">
        <f t="array" aca="true" ref="R348">IF(COUNTA(OrderData[[#This Row],[Box Style]], OrderData[[#This Row],[Height (mm)]:[Depth (mm)]])=0, "",_xlfn.XLOOKUP(1,  (MAX(OrderData[[#This Row],[Board H]:[Board W]]) &gt;= BoardSize[Min W])  *(MAX(OrderData[[#This Row],[Board H]:[Board W]]) &lt; BoardSize[Max W]),  BoardSize[Size],  "?",1 ))</f>
        <v/>
      </c>
      <c r="S34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8" s="65" t="str">
        <f t="array" aca="true" ref="T34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8" s="39" t="str">
        <f t="array" aca="true" ref="U3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8" s="35" t="str">
        <f t="array" aca="true" ref="V3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8" s="66"/>
    </row>
    <row r="349" spans="2:23" customHeight="1">
      <c r="B349" s="64" t="str">
        <f>IF(COUNTA(OrderData[[#This Row],[Box Style]], OrderData[[#This Row],[Height (mm)]:[Depth (mm)]]) = 0, "", IF(ISNUMBER(B348),  B348+1,  1))</f>
        <v/>
      </c>
      <c r="C349" s="41"/>
      <c r="D349" s="41"/>
      <c r="E349" s="9"/>
      <c r="F349" s="25"/>
      <c r="G349" s="42"/>
      <c r="H349" s="42"/>
      <c r="I349" s="42"/>
      <c r="J349" s="42"/>
      <c r="K349" s="28"/>
      <c r="L349" s="25"/>
      <c r="M349" s="25"/>
      <c r="N349" s="4" t="str">
        <f>IF(ISBLANK(OrderData[[#This Row],[Height (mm)]]),"", IF(ISBLANK(OrderData[[#This Row],[Quantity (default 1)]]), 1,OrderData[[#This Row],[Quantity (default 1)]]))</f>
        <v/>
      </c>
      <c r="O349" s="4" t="str">
        <f t="array" aca="true" ref="O3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49" s="4" t="str">
        <f t="array" aca="true" ref="P3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49" s="4" t="str">
        <f t="array" aca="true" ref="Q349">IF(COUNTA(OrderData[[#This Row],[Box Style]],OrderData[[#This Row],[Height (mm)]:[Depth (mm)]])=0,"",_xlfn.XLOOKUP(1, ((MIN(OrderData[[#This Row],[Board H]:[Board W]]) &gt;=BoardSize[Min H]) *(MIN(OrderData[[#This Row],[Board H]:[Board W]]) &lt;BoardSize[Max H])),BoardSize[Size],"?",1))</f>
        <v/>
      </c>
      <c r="R349" s="4" t="str">
        <f t="array" aca="true" ref="R349">IF(COUNTA(OrderData[[#This Row],[Box Style]], OrderData[[#This Row],[Height (mm)]:[Depth (mm)]])=0, "",_xlfn.XLOOKUP(1,  (MAX(OrderData[[#This Row],[Board H]:[Board W]]) &gt;= BoardSize[Min W])  *(MAX(OrderData[[#This Row],[Board H]:[Board W]]) &lt; BoardSize[Max W]),  BoardSize[Size],  "?",1 ))</f>
        <v/>
      </c>
      <c r="S34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49" s="65" t="str">
        <f t="array" aca="true" ref="T34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49" s="39" t="str">
        <f t="array" aca="true" ref="U3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49" s="35" t="str">
        <f t="array" aca="true" ref="V3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49" s="66"/>
    </row>
    <row r="350" spans="2:23" customHeight="1">
      <c r="B350" s="64" t="str">
        <f>IF(COUNTA(OrderData[[#This Row],[Box Style]], OrderData[[#This Row],[Height (mm)]:[Depth (mm)]]) = 0, "", IF(ISNUMBER(B349),  B349+1,  1))</f>
        <v/>
      </c>
      <c r="C350" s="41"/>
      <c r="D350" s="41"/>
      <c r="E350" s="9"/>
      <c r="F350" s="25"/>
      <c r="G350" s="42"/>
      <c r="H350" s="42"/>
      <c r="I350" s="42"/>
      <c r="J350" s="42"/>
      <c r="K350" s="28"/>
      <c r="L350" s="25"/>
      <c r="M350" s="25"/>
      <c r="N350" s="4" t="str">
        <f>IF(ISBLANK(OrderData[[#This Row],[Height (mm)]]),"", IF(ISBLANK(OrderData[[#This Row],[Quantity (default 1)]]), 1,OrderData[[#This Row],[Quantity (default 1)]]))</f>
        <v/>
      </c>
      <c r="O350" s="4" t="str">
        <f t="array" aca="true" ref="O3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0" s="4" t="str">
        <f t="array" aca="true" ref="P3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0" s="4" t="str">
        <f t="array" aca="true" ref="Q350">IF(COUNTA(OrderData[[#This Row],[Box Style]],OrderData[[#This Row],[Height (mm)]:[Depth (mm)]])=0,"",_xlfn.XLOOKUP(1, ((MIN(OrderData[[#This Row],[Board H]:[Board W]]) &gt;=BoardSize[Min H]) *(MIN(OrderData[[#This Row],[Board H]:[Board W]]) &lt;BoardSize[Max H])),BoardSize[Size],"?",1))</f>
        <v/>
      </c>
      <c r="R350" s="4" t="str">
        <f t="array" aca="true" ref="R350">IF(COUNTA(OrderData[[#This Row],[Box Style]], OrderData[[#This Row],[Height (mm)]:[Depth (mm)]])=0, "",_xlfn.XLOOKUP(1,  (MAX(OrderData[[#This Row],[Board H]:[Board W]]) &gt;= BoardSize[Min W])  *(MAX(OrderData[[#This Row],[Board H]:[Board W]]) &lt; BoardSize[Max W]),  BoardSize[Size],  "?",1 ))</f>
        <v/>
      </c>
      <c r="S35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0" s="65" t="str">
        <f t="array" aca="true" ref="T35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0" s="39" t="str">
        <f t="array" aca="true" ref="U3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0" s="35" t="str">
        <f t="array" aca="true" ref="V3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0" s="66"/>
    </row>
    <row r="351" spans="2:23" customHeight="1">
      <c r="B351" s="64" t="str">
        <f>IF(COUNTA(OrderData[[#This Row],[Box Style]], OrderData[[#This Row],[Height (mm)]:[Depth (mm)]]) = 0, "", IF(ISNUMBER(B350),  B350+1,  1))</f>
        <v/>
      </c>
      <c r="C351" s="41"/>
      <c r="D351" s="41"/>
      <c r="E351" s="9"/>
      <c r="F351" s="25"/>
      <c r="G351" s="42"/>
      <c r="H351" s="42"/>
      <c r="I351" s="42"/>
      <c r="J351" s="42"/>
      <c r="K351" s="28"/>
      <c r="L351" s="25"/>
      <c r="M351" s="25"/>
      <c r="N351" s="4" t="str">
        <f>IF(ISBLANK(OrderData[[#This Row],[Height (mm)]]),"", IF(ISBLANK(OrderData[[#This Row],[Quantity (default 1)]]), 1,OrderData[[#This Row],[Quantity (default 1)]]))</f>
        <v/>
      </c>
      <c r="O351" s="4" t="str">
        <f t="array" aca="true" ref="O3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1" s="4" t="str">
        <f t="array" aca="true" ref="P3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1" s="4" t="str">
        <f t="array" aca="true" ref="Q351">IF(COUNTA(OrderData[[#This Row],[Box Style]],OrderData[[#This Row],[Height (mm)]:[Depth (mm)]])=0,"",_xlfn.XLOOKUP(1, ((MIN(OrderData[[#This Row],[Board H]:[Board W]]) &gt;=BoardSize[Min H]) *(MIN(OrderData[[#This Row],[Board H]:[Board W]]) &lt;BoardSize[Max H])),BoardSize[Size],"?",1))</f>
        <v/>
      </c>
      <c r="R351" s="4" t="str">
        <f t="array" aca="true" ref="R351">IF(COUNTA(OrderData[[#This Row],[Box Style]], OrderData[[#This Row],[Height (mm)]:[Depth (mm)]])=0, "",_xlfn.XLOOKUP(1,  (MAX(OrderData[[#This Row],[Board H]:[Board W]]) &gt;= BoardSize[Min W])  *(MAX(OrderData[[#This Row],[Board H]:[Board W]]) &lt; BoardSize[Max W]),  BoardSize[Size],  "?",1 ))</f>
        <v/>
      </c>
      <c r="S35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1" s="65" t="str">
        <f t="array" aca="true" ref="T35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1" s="39" t="str">
        <f t="array" aca="true" ref="U3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1" s="35" t="str">
        <f t="array" aca="true" ref="V3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1" s="66"/>
    </row>
    <row r="352" spans="2:23" customHeight="1">
      <c r="B352" s="64" t="str">
        <f>IF(COUNTA(OrderData[[#This Row],[Box Style]], OrderData[[#This Row],[Height (mm)]:[Depth (mm)]]) = 0, "", IF(ISNUMBER(B351),  B351+1,  1))</f>
        <v/>
      </c>
      <c r="C352" s="41"/>
      <c r="D352" s="41"/>
      <c r="E352" s="9"/>
      <c r="F352" s="25"/>
      <c r="G352" s="42"/>
      <c r="H352" s="42"/>
      <c r="I352" s="42"/>
      <c r="J352" s="42"/>
      <c r="K352" s="28"/>
      <c r="L352" s="25"/>
      <c r="M352" s="25"/>
      <c r="N352" s="4" t="str">
        <f>IF(ISBLANK(OrderData[[#This Row],[Height (mm)]]),"", IF(ISBLANK(OrderData[[#This Row],[Quantity (default 1)]]), 1,OrderData[[#This Row],[Quantity (default 1)]]))</f>
        <v/>
      </c>
      <c r="O352" s="4" t="str">
        <f t="array" aca="true" ref="O3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2" s="4" t="str">
        <f t="array" aca="true" ref="P3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2" s="4" t="str">
        <f t="array" aca="true" ref="Q352">IF(COUNTA(OrderData[[#This Row],[Box Style]],OrderData[[#This Row],[Height (mm)]:[Depth (mm)]])=0,"",_xlfn.XLOOKUP(1, ((MIN(OrderData[[#This Row],[Board H]:[Board W]]) &gt;=BoardSize[Min H]) *(MIN(OrderData[[#This Row],[Board H]:[Board W]]) &lt;BoardSize[Max H])),BoardSize[Size],"?",1))</f>
        <v/>
      </c>
      <c r="R352" s="4" t="str">
        <f t="array" aca="true" ref="R352">IF(COUNTA(OrderData[[#This Row],[Box Style]], OrderData[[#This Row],[Height (mm)]:[Depth (mm)]])=0, "",_xlfn.XLOOKUP(1,  (MAX(OrderData[[#This Row],[Board H]:[Board W]]) &gt;= BoardSize[Min W])  *(MAX(OrderData[[#This Row],[Board H]:[Board W]]) &lt; BoardSize[Max W]),  BoardSize[Size],  "?",1 ))</f>
        <v/>
      </c>
      <c r="S35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2" s="65" t="str">
        <f t="array" aca="true" ref="T35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2" s="39" t="str">
        <f t="array" aca="true" ref="U3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2" s="35" t="str">
        <f t="array" aca="true" ref="V3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2" s="66"/>
    </row>
    <row r="353" spans="2:23" customHeight="1">
      <c r="B353" s="64" t="str">
        <f>IF(COUNTA(OrderData[[#This Row],[Box Style]], OrderData[[#This Row],[Height (mm)]:[Depth (mm)]]) = 0, "", IF(ISNUMBER(B352),  B352+1,  1))</f>
        <v/>
      </c>
      <c r="C353" s="41"/>
      <c r="D353" s="41"/>
      <c r="E353" s="9"/>
      <c r="F353" s="25"/>
      <c r="G353" s="42"/>
      <c r="H353" s="42"/>
      <c r="I353" s="42"/>
      <c r="J353" s="42"/>
      <c r="K353" s="28"/>
      <c r="L353" s="25"/>
      <c r="M353" s="25"/>
      <c r="N353" s="4" t="str">
        <f>IF(ISBLANK(OrderData[[#This Row],[Height (mm)]]),"", IF(ISBLANK(OrderData[[#This Row],[Quantity (default 1)]]), 1,OrderData[[#This Row],[Quantity (default 1)]]))</f>
        <v/>
      </c>
      <c r="O353" s="4" t="str">
        <f t="array" aca="true" ref="O3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3" s="4" t="str">
        <f t="array" aca="true" ref="P3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3" s="4" t="str">
        <f t="array" aca="true" ref="Q353">IF(COUNTA(OrderData[[#This Row],[Box Style]],OrderData[[#This Row],[Height (mm)]:[Depth (mm)]])=0,"",_xlfn.XLOOKUP(1, ((MIN(OrderData[[#This Row],[Board H]:[Board W]]) &gt;=BoardSize[Min H]) *(MIN(OrderData[[#This Row],[Board H]:[Board W]]) &lt;BoardSize[Max H])),BoardSize[Size],"?",1))</f>
        <v/>
      </c>
      <c r="R353" s="4" t="str">
        <f t="array" aca="true" ref="R353">IF(COUNTA(OrderData[[#This Row],[Box Style]], OrderData[[#This Row],[Height (mm)]:[Depth (mm)]])=0, "",_xlfn.XLOOKUP(1,  (MAX(OrderData[[#This Row],[Board H]:[Board W]]) &gt;= BoardSize[Min W])  *(MAX(OrderData[[#This Row],[Board H]:[Board W]]) &lt; BoardSize[Max W]),  BoardSize[Size],  "?",1 ))</f>
        <v/>
      </c>
      <c r="S35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3" s="65" t="str">
        <f t="array" aca="true" ref="T35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3" s="39" t="str">
        <f t="array" aca="true" ref="U3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3" s="35" t="str">
        <f t="array" aca="true" ref="V3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3" s="66"/>
    </row>
    <row r="354" spans="2:23" customHeight="1">
      <c r="B354" s="64" t="str">
        <f>IF(COUNTA(OrderData[[#This Row],[Box Style]], OrderData[[#This Row],[Height (mm)]:[Depth (mm)]]) = 0, "", IF(ISNUMBER(B353),  B353+1,  1))</f>
        <v/>
      </c>
      <c r="C354" s="41"/>
      <c r="D354" s="41"/>
      <c r="E354" s="9"/>
      <c r="F354" s="25"/>
      <c r="G354" s="42"/>
      <c r="H354" s="42"/>
      <c r="I354" s="42"/>
      <c r="J354" s="42"/>
      <c r="K354" s="28"/>
      <c r="L354" s="25"/>
      <c r="M354" s="25"/>
      <c r="N354" s="4" t="str">
        <f>IF(ISBLANK(OrderData[[#This Row],[Height (mm)]]),"", IF(ISBLANK(OrderData[[#This Row],[Quantity (default 1)]]), 1,OrderData[[#This Row],[Quantity (default 1)]]))</f>
        <v/>
      </c>
      <c r="O354" s="4" t="str">
        <f t="array" aca="true" ref="O3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4" s="4" t="str">
        <f t="array" aca="true" ref="P3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4" s="4" t="str">
        <f t="array" aca="true" ref="Q354">IF(COUNTA(OrderData[[#This Row],[Box Style]],OrderData[[#This Row],[Height (mm)]:[Depth (mm)]])=0,"",_xlfn.XLOOKUP(1, ((MIN(OrderData[[#This Row],[Board H]:[Board W]]) &gt;=BoardSize[Min H]) *(MIN(OrderData[[#This Row],[Board H]:[Board W]]) &lt;BoardSize[Max H])),BoardSize[Size],"?",1))</f>
        <v/>
      </c>
      <c r="R354" s="4" t="str">
        <f t="array" aca="true" ref="R354">IF(COUNTA(OrderData[[#This Row],[Box Style]], OrderData[[#This Row],[Height (mm)]:[Depth (mm)]])=0, "",_xlfn.XLOOKUP(1,  (MAX(OrderData[[#This Row],[Board H]:[Board W]]) &gt;= BoardSize[Min W])  *(MAX(OrderData[[#This Row],[Board H]:[Board W]]) &lt; BoardSize[Max W]),  BoardSize[Size],  "?",1 ))</f>
        <v/>
      </c>
      <c r="S35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4" s="65" t="str">
        <f t="array" aca="true" ref="T35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4" s="39" t="str">
        <f t="array" aca="true" ref="U3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4" s="35" t="str">
        <f t="array" aca="true" ref="V3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4" s="66"/>
    </row>
    <row r="355" spans="2:23" customHeight="1">
      <c r="B355" s="64" t="str">
        <f>IF(COUNTA(OrderData[[#This Row],[Box Style]], OrderData[[#This Row],[Height (mm)]:[Depth (mm)]]) = 0, "", IF(ISNUMBER(B354),  B354+1,  1))</f>
        <v/>
      </c>
      <c r="C355" s="41"/>
      <c r="D355" s="41"/>
      <c r="E355" s="9"/>
      <c r="F355" s="25"/>
      <c r="G355" s="42"/>
      <c r="H355" s="42"/>
      <c r="I355" s="42"/>
      <c r="J355" s="42"/>
      <c r="K355" s="28"/>
      <c r="L355" s="25"/>
      <c r="M355" s="25"/>
      <c r="N355" s="4" t="str">
        <f>IF(ISBLANK(OrderData[[#This Row],[Height (mm)]]),"", IF(ISBLANK(OrderData[[#This Row],[Quantity (default 1)]]), 1,OrderData[[#This Row],[Quantity (default 1)]]))</f>
        <v/>
      </c>
      <c r="O355" s="4" t="str">
        <f t="array" aca="true" ref="O3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5" s="4" t="str">
        <f t="array" aca="true" ref="P3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5" s="4" t="str">
        <f t="array" aca="true" ref="Q355">IF(COUNTA(OrderData[[#This Row],[Box Style]],OrderData[[#This Row],[Height (mm)]:[Depth (mm)]])=0,"",_xlfn.XLOOKUP(1, ((MIN(OrderData[[#This Row],[Board H]:[Board W]]) &gt;=BoardSize[Min H]) *(MIN(OrderData[[#This Row],[Board H]:[Board W]]) &lt;BoardSize[Max H])),BoardSize[Size],"?",1))</f>
        <v/>
      </c>
      <c r="R355" s="4" t="str">
        <f t="array" aca="true" ref="R355">IF(COUNTA(OrderData[[#This Row],[Box Style]], OrderData[[#This Row],[Height (mm)]:[Depth (mm)]])=0, "",_xlfn.XLOOKUP(1,  (MAX(OrderData[[#This Row],[Board H]:[Board W]]) &gt;= BoardSize[Min W])  *(MAX(OrderData[[#This Row],[Board H]:[Board W]]) &lt; BoardSize[Max W]),  BoardSize[Size],  "?",1 ))</f>
        <v/>
      </c>
      <c r="S35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5" s="65" t="str">
        <f t="array" aca="true" ref="T35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5" s="39" t="str">
        <f t="array" aca="true" ref="U3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5" s="35" t="str">
        <f t="array" aca="true" ref="V3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5" s="66"/>
    </row>
    <row r="356" spans="2:23" customHeight="1">
      <c r="B356" s="64" t="str">
        <f>IF(COUNTA(OrderData[[#This Row],[Box Style]], OrderData[[#This Row],[Height (mm)]:[Depth (mm)]]) = 0, "", IF(ISNUMBER(B355),  B355+1,  1))</f>
        <v/>
      </c>
      <c r="C356" s="41"/>
      <c r="D356" s="41"/>
      <c r="E356" s="9"/>
      <c r="F356" s="25"/>
      <c r="G356" s="42"/>
      <c r="H356" s="42"/>
      <c r="I356" s="42"/>
      <c r="J356" s="42"/>
      <c r="K356" s="28"/>
      <c r="L356" s="25"/>
      <c r="M356" s="25"/>
      <c r="N356" s="4" t="str">
        <f>IF(ISBLANK(OrderData[[#This Row],[Height (mm)]]),"", IF(ISBLANK(OrderData[[#This Row],[Quantity (default 1)]]), 1,OrderData[[#This Row],[Quantity (default 1)]]))</f>
        <v/>
      </c>
      <c r="O356" s="4" t="str">
        <f t="array" aca="true" ref="O3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6" s="4" t="str">
        <f t="array" aca="true" ref="P3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6" s="4" t="str">
        <f t="array" aca="true" ref="Q356">IF(COUNTA(OrderData[[#This Row],[Box Style]],OrderData[[#This Row],[Height (mm)]:[Depth (mm)]])=0,"",_xlfn.XLOOKUP(1, ((MIN(OrderData[[#This Row],[Board H]:[Board W]]) &gt;=BoardSize[Min H]) *(MIN(OrderData[[#This Row],[Board H]:[Board W]]) &lt;BoardSize[Max H])),BoardSize[Size],"?",1))</f>
        <v/>
      </c>
      <c r="R356" s="4" t="str">
        <f t="array" aca="true" ref="R356">IF(COUNTA(OrderData[[#This Row],[Box Style]], OrderData[[#This Row],[Height (mm)]:[Depth (mm)]])=0, "",_xlfn.XLOOKUP(1,  (MAX(OrderData[[#This Row],[Board H]:[Board W]]) &gt;= BoardSize[Min W])  *(MAX(OrderData[[#This Row],[Board H]:[Board W]]) &lt; BoardSize[Max W]),  BoardSize[Size],  "?",1 ))</f>
        <v/>
      </c>
      <c r="S35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6" s="65" t="str">
        <f t="array" aca="true" ref="T35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6" s="39" t="str">
        <f t="array" aca="true" ref="U3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6" s="35" t="str">
        <f t="array" aca="true" ref="V3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6" s="66"/>
    </row>
    <row r="357" spans="2:23" customHeight="1">
      <c r="B357" s="64" t="str">
        <f>IF(COUNTA(OrderData[[#This Row],[Box Style]], OrderData[[#This Row],[Height (mm)]:[Depth (mm)]]) = 0, "", IF(ISNUMBER(B356),  B356+1,  1))</f>
        <v/>
      </c>
      <c r="C357" s="41"/>
      <c r="D357" s="41"/>
      <c r="E357" s="9"/>
      <c r="F357" s="25"/>
      <c r="G357" s="42"/>
      <c r="H357" s="42"/>
      <c r="I357" s="42"/>
      <c r="J357" s="42"/>
      <c r="K357" s="28"/>
      <c r="L357" s="25"/>
      <c r="M357" s="25"/>
      <c r="N357" s="4" t="str">
        <f>IF(ISBLANK(OrderData[[#This Row],[Height (mm)]]),"", IF(ISBLANK(OrderData[[#This Row],[Quantity (default 1)]]), 1,OrderData[[#This Row],[Quantity (default 1)]]))</f>
        <v/>
      </c>
      <c r="O357" s="4" t="str">
        <f t="array" aca="true" ref="O3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7" s="4" t="str">
        <f t="array" aca="true" ref="P3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7" s="4" t="str">
        <f t="array" aca="true" ref="Q357">IF(COUNTA(OrderData[[#This Row],[Box Style]],OrderData[[#This Row],[Height (mm)]:[Depth (mm)]])=0,"",_xlfn.XLOOKUP(1, ((MIN(OrderData[[#This Row],[Board H]:[Board W]]) &gt;=BoardSize[Min H]) *(MIN(OrderData[[#This Row],[Board H]:[Board W]]) &lt;BoardSize[Max H])),BoardSize[Size],"?",1))</f>
        <v/>
      </c>
      <c r="R357" s="4" t="str">
        <f t="array" aca="true" ref="R357">IF(COUNTA(OrderData[[#This Row],[Box Style]], OrderData[[#This Row],[Height (mm)]:[Depth (mm)]])=0, "",_xlfn.XLOOKUP(1,  (MAX(OrderData[[#This Row],[Board H]:[Board W]]) &gt;= BoardSize[Min W])  *(MAX(OrderData[[#This Row],[Board H]:[Board W]]) &lt; BoardSize[Max W]),  BoardSize[Size],  "?",1 ))</f>
        <v/>
      </c>
      <c r="S35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7" s="65" t="str">
        <f t="array" aca="true" ref="T35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7" s="39" t="str">
        <f t="array" aca="true" ref="U3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7" s="35" t="str">
        <f t="array" aca="true" ref="V3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7" s="66"/>
    </row>
    <row r="358" spans="2:23" customHeight="1">
      <c r="B358" s="64" t="str">
        <f>IF(COUNTA(OrderData[[#This Row],[Box Style]], OrderData[[#This Row],[Height (mm)]:[Depth (mm)]]) = 0, "", IF(ISNUMBER(B357),  B357+1,  1))</f>
        <v/>
      </c>
      <c r="C358" s="41"/>
      <c r="D358" s="41"/>
      <c r="E358" s="9"/>
      <c r="F358" s="25"/>
      <c r="G358" s="42"/>
      <c r="H358" s="42"/>
      <c r="I358" s="42"/>
      <c r="J358" s="42"/>
      <c r="K358" s="28"/>
      <c r="L358" s="25"/>
      <c r="M358" s="25"/>
      <c r="N358" s="4" t="str">
        <f>IF(ISBLANK(OrderData[[#This Row],[Height (mm)]]),"", IF(ISBLANK(OrderData[[#This Row],[Quantity (default 1)]]), 1,OrderData[[#This Row],[Quantity (default 1)]]))</f>
        <v/>
      </c>
      <c r="O358" s="4" t="str">
        <f t="array" aca="true" ref="O3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8" s="4" t="str">
        <f t="array" aca="true" ref="P3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8" s="4" t="str">
        <f t="array" aca="true" ref="Q358">IF(COUNTA(OrderData[[#This Row],[Box Style]],OrderData[[#This Row],[Height (mm)]:[Depth (mm)]])=0,"",_xlfn.XLOOKUP(1, ((MIN(OrderData[[#This Row],[Board H]:[Board W]]) &gt;=BoardSize[Min H]) *(MIN(OrderData[[#This Row],[Board H]:[Board W]]) &lt;BoardSize[Max H])),BoardSize[Size],"?",1))</f>
        <v/>
      </c>
      <c r="R358" s="4" t="str">
        <f t="array" aca="true" ref="R358">IF(COUNTA(OrderData[[#This Row],[Box Style]], OrderData[[#This Row],[Height (mm)]:[Depth (mm)]])=0, "",_xlfn.XLOOKUP(1,  (MAX(OrderData[[#This Row],[Board H]:[Board W]]) &gt;= BoardSize[Min W])  *(MAX(OrderData[[#This Row],[Board H]:[Board W]]) &lt; BoardSize[Max W]),  BoardSize[Size],  "?",1 ))</f>
        <v/>
      </c>
      <c r="S35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8" s="65" t="str">
        <f t="array" aca="true" ref="T35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8" s="39" t="str">
        <f t="array" aca="true" ref="U3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8" s="35" t="str">
        <f t="array" aca="true" ref="V3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8" s="66"/>
    </row>
    <row r="359" spans="2:23" customHeight="1">
      <c r="B359" s="64" t="str">
        <f>IF(COUNTA(OrderData[[#This Row],[Box Style]], OrderData[[#This Row],[Height (mm)]:[Depth (mm)]]) = 0, "", IF(ISNUMBER(B358),  B358+1,  1))</f>
        <v/>
      </c>
      <c r="C359" s="41"/>
      <c r="D359" s="41"/>
      <c r="E359" s="9"/>
      <c r="F359" s="25"/>
      <c r="G359" s="42"/>
      <c r="H359" s="42"/>
      <c r="I359" s="42"/>
      <c r="J359" s="42"/>
      <c r="K359" s="28"/>
      <c r="L359" s="25"/>
      <c r="M359" s="25"/>
      <c r="N359" s="4" t="str">
        <f>IF(ISBLANK(OrderData[[#This Row],[Height (mm)]]),"", IF(ISBLANK(OrderData[[#This Row],[Quantity (default 1)]]), 1,OrderData[[#This Row],[Quantity (default 1)]]))</f>
        <v/>
      </c>
      <c r="O359" s="4" t="str">
        <f t="array" aca="true" ref="O3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59" s="4" t="str">
        <f t="array" aca="true" ref="P3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59" s="4" t="str">
        <f t="array" aca="true" ref="Q359">IF(COUNTA(OrderData[[#This Row],[Box Style]],OrderData[[#This Row],[Height (mm)]:[Depth (mm)]])=0,"",_xlfn.XLOOKUP(1, ((MIN(OrderData[[#This Row],[Board H]:[Board W]]) &gt;=BoardSize[Min H]) *(MIN(OrderData[[#This Row],[Board H]:[Board W]]) &lt;BoardSize[Max H])),BoardSize[Size],"?",1))</f>
        <v/>
      </c>
      <c r="R359" s="4" t="str">
        <f t="array" aca="true" ref="R359">IF(COUNTA(OrderData[[#This Row],[Box Style]], OrderData[[#This Row],[Height (mm)]:[Depth (mm)]])=0, "",_xlfn.XLOOKUP(1,  (MAX(OrderData[[#This Row],[Board H]:[Board W]]) &gt;= BoardSize[Min W])  *(MAX(OrderData[[#This Row],[Board H]:[Board W]]) &lt; BoardSize[Max W]),  BoardSize[Size],  "?",1 ))</f>
        <v/>
      </c>
      <c r="S35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59" s="65" t="str">
        <f t="array" aca="true" ref="T35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59" s="39" t="str">
        <f t="array" aca="true" ref="U3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59" s="35" t="str">
        <f t="array" aca="true" ref="V3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59" s="66"/>
    </row>
    <row r="360" spans="2:23" customHeight="1">
      <c r="B360" s="64" t="str">
        <f>IF(COUNTA(OrderData[[#This Row],[Box Style]], OrderData[[#This Row],[Height (mm)]:[Depth (mm)]]) = 0, "", IF(ISNUMBER(B359),  B359+1,  1))</f>
        <v/>
      </c>
      <c r="C360" s="41"/>
      <c r="D360" s="41"/>
      <c r="E360" s="9"/>
      <c r="F360" s="25"/>
      <c r="G360" s="42"/>
      <c r="H360" s="42"/>
      <c r="I360" s="42"/>
      <c r="J360" s="42"/>
      <c r="K360" s="28"/>
      <c r="L360" s="25"/>
      <c r="M360" s="25"/>
      <c r="N360" s="4" t="str">
        <f>IF(ISBLANK(OrderData[[#This Row],[Height (mm)]]),"", IF(ISBLANK(OrderData[[#This Row],[Quantity (default 1)]]), 1,OrderData[[#This Row],[Quantity (default 1)]]))</f>
        <v/>
      </c>
      <c r="O360" s="4" t="str">
        <f t="array" aca="true" ref="O3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0" s="4" t="str">
        <f t="array" aca="true" ref="P3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0" s="4" t="str">
        <f t="array" aca="true" ref="Q360">IF(COUNTA(OrderData[[#This Row],[Box Style]],OrderData[[#This Row],[Height (mm)]:[Depth (mm)]])=0,"",_xlfn.XLOOKUP(1, ((MIN(OrderData[[#This Row],[Board H]:[Board W]]) &gt;=BoardSize[Min H]) *(MIN(OrderData[[#This Row],[Board H]:[Board W]]) &lt;BoardSize[Max H])),BoardSize[Size],"?",1))</f>
        <v/>
      </c>
      <c r="R360" s="4" t="str">
        <f t="array" aca="true" ref="R360">IF(COUNTA(OrderData[[#This Row],[Box Style]], OrderData[[#This Row],[Height (mm)]:[Depth (mm)]])=0, "",_xlfn.XLOOKUP(1,  (MAX(OrderData[[#This Row],[Board H]:[Board W]]) &gt;= BoardSize[Min W])  *(MAX(OrderData[[#This Row],[Board H]:[Board W]]) &lt; BoardSize[Max W]),  BoardSize[Size],  "?",1 ))</f>
        <v/>
      </c>
      <c r="S36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0" s="65" t="str">
        <f t="array" aca="true" ref="T36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0" s="39" t="str">
        <f t="array" aca="true" ref="U3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0" s="35" t="str">
        <f t="array" aca="true" ref="V3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0" s="66"/>
    </row>
    <row r="361" spans="2:23" customHeight="1">
      <c r="B361" s="64" t="str">
        <f>IF(COUNTA(OrderData[[#This Row],[Box Style]], OrderData[[#This Row],[Height (mm)]:[Depth (mm)]]) = 0, "", IF(ISNUMBER(B360),  B360+1,  1))</f>
        <v/>
      </c>
      <c r="C361" s="41"/>
      <c r="D361" s="41"/>
      <c r="E361" s="9"/>
      <c r="F361" s="25"/>
      <c r="G361" s="42"/>
      <c r="H361" s="42"/>
      <c r="I361" s="42"/>
      <c r="J361" s="42"/>
      <c r="K361" s="28"/>
      <c r="L361" s="25"/>
      <c r="M361" s="25"/>
      <c r="N361" s="4" t="str">
        <f>IF(ISBLANK(OrderData[[#This Row],[Height (mm)]]),"", IF(ISBLANK(OrderData[[#This Row],[Quantity (default 1)]]), 1,OrderData[[#This Row],[Quantity (default 1)]]))</f>
        <v/>
      </c>
      <c r="O361" s="4" t="str">
        <f t="array" aca="true" ref="O3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1" s="4" t="str">
        <f t="array" aca="true" ref="P3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1" s="4" t="str">
        <f t="array" aca="true" ref="Q361">IF(COUNTA(OrderData[[#This Row],[Box Style]],OrderData[[#This Row],[Height (mm)]:[Depth (mm)]])=0,"",_xlfn.XLOOKUP(1, ((MIN(OrderData[[#This Row],[Board H]:[Board W]]) &gt;=BoardSize[Min H]) *(MIN(OrderData[[#This Row],[Board H]:[Board W]]) &lt;BoardSize[Max H])),BoardSize[Size],"?",1))</f>
        <v/>
      </c>
      <c r="R361" s="4" t="str">
        <f t="array" aca="true" ref="R361">IF(COUNTA(OrderData[[#This Row],[Box Style]], OrderData[[#This Row],[Height (mm)]:[Depth (mm)]])=0, "",_xlfn.XLOOKUP(1,  (MAX(OrderData[[#This Row],[Board H]:[Board W]]) &gt;= BoardSize[Min W])  *(MAX(OrderData[[#This Row],[Board H]:[Board W]]) &lt; BoardSize[Max W]),  BoardSize[Size],  "?",1 ))</f>
        <v/>
      </c>
      <c r="S36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1" s="65" t="str">
        <f t="array" aca="true" ref="T36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1" s="39" t="str">
        <f t="array" aca="true" ref="U3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1" s="35" t="str">
        <f t="array" aca="true" ref="V3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1" s="66"/>
    </row>
    <row r="362" spans="2:23" customHeight="1">
      <c r="B362" s="64" t="str">
        <f>IF(COUNTA(OrderData[[#This Row],[Box Style]], OrderData[[#This Row],[Height (mm)]:[Depth (mm)]]) = 0, "", IF(ISNUMBER(B361),  B361+1,  1))</f>
        <v/>
      </c>
      <c r="C362" s="41"/>
      <c r="D362" s="41"/>
      <c r="E362" s="9"/>
      <c r="F362" s="25"/>
      <c r="G362" s="42"/>
      <c r="H362" s="42"/>
      <c r="I362" s="42"/>
      <c r="J362" s="42"/>
      <c r="K362" s="28"/>
      <c r="L362" s="25"/>
      <c r="M362" s="25"/>
      <c r="N362" s="4" t="str">
        <f>IF(ISBLANK(OrderData[[#This Row],[Height (mm)]]),"", IF(ISBLANK(OrderData[[#This Row],[Quantity (default 1)]]), 1,OrderData[[#This Row],[Quantity (default 1)]]))</f>
        <v/>
      </c>
      <c r="O362" s="4" t="str">
        <f t="array" aca="true" ref="O3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2" s="4" t="str">
        <f t="array" aca="true" ref="P3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2" s="4" t="str">
        <f t="array" aca="true" ref="Q362">IF(COUNTA(OrderData[[#This Row],[Box Style]],OrderData[[#This Row],[Height (mm)]:[Depth (mm)]])=0,"",_xlfn.XLOOKUP(1, ((MIN(OrderData[[#This Row],[Board H]:[Board W]]) &gt;=BoardSize[Min H]) *(MIN(OrderData[[#This Row],[Board H]:[Board W]]) &lt;BoardSize[Max H])),BoardSize[Size],"?",1))</f>
        <v/>
      </c>
      <c r="R362" s="4" t="str">
        <f t="array" aca="true" ref="R362">IF(COUNTA(OrderData[[#This Row],[Box Style]], OrderData[[#This Row],[Height (mm)]:[Depth (mm)]])=0, "",_xlfn.XLOOKUP(1,  (MAX(OrderData[[#This Row],[Board H]:[Board W]]) &gt;= BoardSize[Min W])  *(MAX(OrderData[[#This Row],[Board H]:[Board W]]) &lt; BoardSize[Max W]),  BoardSize[Size],  "?",1 ))</f>
        <v/>
      </c>
      <c r="S36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2" s="65" t="str">
        <f t="array" aca="true" ref="T36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2" s="39" t="str">
        <f t="array" aca="true" ref="U3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2" s="35" t="str">
        <f t="array" aca="true" ref="V3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2" s="66"/>
    </row>
    <row r="363" spans="2:23" customHeight="1">
      <c r="B363" s="64" t="str">
        <f>IF(COUNTA(OrderData[[#This Row],[Box Style]], OrderData[[#This Row],[Height (mm)]:[Depth (mm)]]) = 0, "", IF(ISNUMBER(B362),  B362+1,  1))</f>
        <v/>
      </c>
      <c r="C363" s="41"/>
      <c r="D363" s="41"/>
      <c r="E363" s="9"/>
      <c r="F363" s="25"/>
      <c r="G363" s="42"/>
      <c r="H363" s="42"/>
      <c r="I363" s="42"/>
      <c r="J363" s="42"/>
      <c r="K363" s="28"/>
      <c r="L363" s="25"/>
      <c r="M363" s="25"/>
      <c r="N363" s="4" t="str">
        <f>IF(ISBLANK(OrderData[[#This Row],[Height (mm)]]),"", IF(ISBLANK(OrderData[[#This Row],[Quantity (default 1)]]), 1,OrderData[[#This Row],[Quantity (default 1)]]))</f>
        <v/>
      </c>
      <c r="O363" s="4" t="str">
        <f t="array" aca="true" ref="O3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3" s="4" t="str">
        <f t="array" aca="true" ref="P3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3" s="4" t="str">
        <f t="array" aca="true" ref="Q363">IF(COUNTA(OrderData[[#This Row],[Box Style]],OrderData[[#This Row],[Height (mm)]:[Depth (mm)]])=0,"",_xlfn.XLOOKUP(1, ((MIN(OrderData[[#This Row],[Board H]:[Board W]]) &gt;=BoardSize[Min H]) *(MIN(OrderData[[#This Row],[Board H]:[Board W]]) &lt;BoardSize[Max H])),BoardSize[Size],"?",1))</f>
        <v/>
      </c>
      <c r="R363" s="4" t="str">
        <f t="array" aca="true" ref="R363">IF(COUNTA(OrderData[[#This Row],[Box Style]], OrderData[[#This Row],[Height (mm)]:[Depth (mm)]])=0, "",_xlfn.XLOOKUP(1,  (MAX(OrderData[[#This Row],[Board H]:[Board W]]) &gt;= BoardSize[Min W])  *(MAX(OrderData[[#This Row],[Board H]:[Board W]]) &lt; BoardSize[Max W]),  BoardSize[Size],  "?",1 ))</f>
        <v/>
      </c>
      <c r="S36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3" s="65" t="str">
        <f t="array" aca="true" ref="T36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3" s="39" t="str">
        <f t="array" aca="true" ref="U3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3" s="35" t="str">
        <f t="array" aca="true" ref="V3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3" s="66"/>
    </row>
    <row r="364" spans="2:23" customHeight="1">
      <c r="B364" s="64" t="str">
        <f>IF(COUNTA(OrderData[[#This Row],[Box Style]], OrderData[[#This Row],[Height (mm)]:[Depth (mm)]]) = 0, "", IF(ISNUMBER(B363),  B363+1,  1))</f>
        <v/>
      </c>
      <c r="C364" s="41"/>
      <c r="D364" s="41"/>
      <c r="E364" s="9"/>
      <c r="F364" s="25"/>
      <c r="G364" s="42"/>
      <c r="H364" s="42"/>
      <c r="I364" s="42"/>
      <c r="J364" s="42"/>
      <c r="K364" s="28"/>
      <c r="L364" s="25"/>
      <c r="M364" s="25"/>
      <c r="N364" s="4" t="str">
        <f>IF(ISBLANK(OrderData[[#This Row],[Height (mm)]]),"", IF(ISBLANK(OrderData[[#This Row],[Quantity (default 1)]]), 1,OrderData[[#This Row],[Quantity (default 1)]]))</f>
        <v/>
      </c>
      <c r="O364" s="4" t="str">
        <f t="array" aca="true" ref="O3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4" s="4" t="str">
        <f t="array" aca="true" ref="P3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4" s="4" t="str">
        <f t="array" aca="true" ref="Q364">IF(COUNTA(OrderData[[#This Row],[Box Style]],OrderData[[#This Row],[Height (mm)]:[Depth (mm)]])=0,"",_xlfn.XLOOKUP(1, ((MIN(OrderData[[#This Row],[Board H]:[Board W]]) &gt;=BoardSize[Min H]) *(MIN(OrderData[[#This Row],[Board H]:[Board W]]) &lt;BoardSize[Max H])),BoardSize[Size],"?",1))</f>
        <v/>
      </c>
      <c r="R364" s="4" t="str">
        <f t="array" aca="true" ref="R364">IF(COUNTA(OrderData[[#This Row],[Box Style]], OrderData[[#This Row],[Height (mm)]:[Depth (mm)]])=0, "",_xlfn.XLOOKUP(1,  (MAX(OrderData[[#This Row],[Board H]:[Board W]]) &gt;= BoardSize[Min W])  *(MAX(OrderData[[#This Row],[Board H]:[Board W]]) &lt; BoardSize[Max W]),  BoardSize[Size],  "?",1 ))</f>
        <v/>
      </c>
      <c r="S36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4" s="65" t="str">
        <f t="array" aca="true" ref="T36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4" s="39" t="str">
        <f t="array" aca="true" ref="U3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4" s="35" t="str">
        <f t="array" aca="true" ref="V3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4" s="66"/>
    </row>
    <row r="365" spans="2:23" customHeight="1">
      <c r="B365" s="64" t="str">
        <f>IF(COUNTA(OrderData[[#This Row],[Box Style]], OrderData[[#This Row],[Height (mm)]:[Depth (mm)]]) = 0, "", IF(ISNUMBER(B364),  B364+1,  1))</f>
        <v/>
      </c>
      <c r="C365" s="41"/>
      <c r="D365" s="41"/>
      <c r="E365" s="9"/>
      <c r="F365" s="25"/>
      <c r="G365" s="42"/>
      <c r="H365" s="42"/>
      <c r="I365" s="42"/>
      <c r="J365" s="42"/>
      <c r="K365" s="28"/>
      <c r="L365" s="25"/>
      <c r="M365" s="25"/>
      <c r="N365" s="4" t="str">
        <f>IF(ISBLANK(OrderData[[#This Row],[Height (mm)]]),"", IF(ISBLANK(OrderData[[#This Row],[Quantity (default 1)]]), 1,OrderData[[#This Row],[Quantity (default 1)]]))</f>
        <v/>
      </c>
      <c r="O365" s="4" t="str">
        <f t="array" aca="true" ref="O3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5" s="4" t="str">
        <f t="array" aca="true" ref="P3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5" s="4" t="str">
        <f t="array" aca="true" ref="Q365">IF(COUNTA(OrderData[[#This Row],[Box Style]],OrderData[[#This Row],[Height (mm)]:[Depth (mm)]])=0,"",_xlfn.XLOOKUP(1, ((MIN(OrderData[[#This Row],[Board H]:[Board W]]) &gt;=BoardSize[Min H]) *(MIN(OrderData[[#This Row],[Board H]:[Board W]]) &lt;BoardSize[Max H])),BoardSize[Size],"?",1))</f>
        <v/>
      </c>
      <c r="R365" s="4" t="str">
        <f t="array" aca="true" ref="R365">IF(COUNTA(OrderData[[#This Row],[Box Style]], OrderData[[#This Row],[Height (mm)]:[Depth (mm)]])=0, "",_xlfn.XLOOKUP(1,  (MAX(OrderData[[#This Row],[Board H]:[Board W]]) &gt;= BoardSize[Min W])  *(MAX(OrderData[[#This Row],[Board H]:[Board W]]) &lt; BoardSize[Max W]),  BoardSize[Size],  "?",1 ))</f>
        <v/>
      </c>
      <c r="S36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5" s="65" t="str">
        <f t="array" aca="true" ref="T36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5" s="39" t="str">
        <f t="array" aca="true" ref="U3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5" s="35" t="str">
        <f t="array" aca="true" ref="V3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5" s="66"/>
    </row>
    <row r="366" spans="2:23" customHeight="1">
      <c r="B366" s="64" t="str">
        <f>IF(COUNTA(OrderData[[#This Row],[Box Style]], OrderData[[#This Row],[Height (mm)]:[Depth (mm)]]) = 0, "", IF(ISNUMBER(B365),  B365+1,  1))</f>
        <v/>
      </c>
      <c r="C366" s="41"/>
      <c r="D366" s="41"/>
      <c r="E366" s="9"/>
      <c r="F366" s="25"/>
      <c r="G366" s="42"/>
      <c r="H366" s="42"/>
      <c r="I366" s="42"/>
      <c r="J366" s="42"/>
      <c r="K366" s="28"/>
      <c r="L366" s="25"/>
      <c r="M366" s="25"/>
      <c r="N366" s="4" t="str">
        <f>IF(ISBLANK(OrderData[[#This Row],[Height (mm)]]),"", IF(ISBLANK(OrderData[[#This Row],[Quantity (default 1)]]), 1,OrderData[[#This Row],[Quantity (default 1)]]))</f>
        <v/>
      </c>
      <c r="O366" s="4" t="str">
        <f t="array" aca="true" ref="O3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6" s="4" t="str">
        <f t="array" aca="true" ref="P3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6" s="4" t="str">
        <f t="array" aca="true" ref="Q366">IF(COUNTA(OrderData[[#This Row],[Box Style]],OrderData[[#This Row],[Height (mm)]:[Depth (mm)]])=0,"",_xlfn.XLOOKUP(1, ((MIN(OrderData[[#This Row],[Board H]:[Board W]]) &gt;=BoardSize[Min H]) *(MIN(OrderData[[#This Row],[Board H]:[Board W]]) &lt;BoardSize[Max H])),BoardSize[Size],"?",1))</f>
        <v/>
      </c>
      <c r="R366" s="4" t="str">
        <f t="array" aca="true" ref="R366">IF(COUNTA(OrderData[[#This Row],[Box Style]], OrderData[[#This Row],[Height (mm)]:[Depth (mm)]])=0, "",_xlfn.XLOOKUP(1,  (MAX(OrderData[[#This Row],[Board H]:[Board W]]) &gt;= BoardSize[Min W])  *(MAX(OrderData[[#This Row],[Board H]:[Board W]]) &lt; BoardSize[Max W]),  BoardSize[Size],  "?",1 ))</f>
        <v/>
      </c>
      <c r="S36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6" s="65" t="str">
        <f t="array" aca="true" ref="T36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6" s="39" t="str">
        <f t="array" aca="true" ref="U3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6" s="35" t="str">
        <f t="array" aca="true" ref="V3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6" s="66"/>
    </row>
    <row r="367" spans="2:23" customHeight="1">
      <c r="B367" s="64" t="str">
        <f>IF(COUNTA(OrderData[[#This Row],[Box Style]], OrderData[[#This Row],[Height (mm)]:[Depth (mm)]]) = 0, "", IF(ISNUMBER(B366),  B366+1,  1))</f>
        <v/>
      </c>
      <c r="C367" s="41"/>
      <c r="D367" s="41"/>
      <c r="E367" s="9"/>
      <c r="F367" s="25"/>
      <c r="G367" s="42"/>
      <c r="H367" s="42"/>
      <c r="I367" s="42"/>
      <c r="J367" s="42"/>
      <c r="K367" s="28"/>
      <c r="L367" s="25"/>
      <c r="M367" s="25"/>
      <c r="N367" s="4" t="str">
        <f>IF(ISBLANK(OrderData[[#This Row],[Height (mm)]]),"", IF(ISBLANK(OrderData[[#This Row],[Quantity (default 1)]]), 1,OrderData[[#This Row],[Quantity (default 1)]]))</f>
        <v/>
      </c>
      <c r="O367" s="4" t="str">
        <f t="array" aca="true" ref="O3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7" s="4" t="str">
        <f t="array" aca="true" ref="P3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7" s="4" t="str">
        <f t="array" aca="true" ref="Q367">IF(COUNTA(OrderData[[#This Row],[Box Style]],OrderData[[#This Row],[Height (mm)]:[Depth (mm)]])=0,"",_xlfn.XLOOKUP(1, ((MIN(OrderData[[#This Row],[Board H]:[Board W]]) &gt;=BoardSize[Min H]) *(MIN(OrderData[[#This Row],[Board H]:[Board W]]) &lt;BoardSize[Max H])),BoardSize[Size],"?",1))</f>
        <v/>
      </c>
      <c r="R367" s="4" t="str">
        <f t="array" aca="true" ref="R367">IF(COUNTA(OrderData[[#This Row],[Box Style]], OrderData[[#This Row],[Height (mm)]:[Depth (mm)]])=0, "",_xlfn.XLOOKUP(1,  (MAX(OrderData[[#This Row],[Board H]:[Board W]]) &gt;= BoardSize[Min W])  *(MAX(OrderData[[#This Row],[Board H]:[Board W]]) &lt; BoardSize[Max W]),  BoardSize[Size],  "?",1 ))</f>
        <v/>
      </c>
      <c r="S36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7" s="65" t="str">
        <f t="array" aca="true" ref="T36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7" s="39" t="str">
        <f t="array" aca="true" ref="U3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7" s="35" t="str">
        <f t="array" aca="true" ref="V3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7" s="66"/>
    </row>
    <row r="368" spans="2:23" customHeight="1">
      <c r="B368" s="64" t="str">
        <f>IF(COUNTA(OrderData[[#This Row],[Box Style]], OrderData[[#This Row],[Height (mm)]:[Depth (mm)]]) = 0, "", IF(ISNUMBER(B367),  B367+1,  1))</f>
        <v/>
      </c>
      <c r="C368" s="41"/>
      <c r="D368" s="41"/>
      <c r="E368" s="9"/>
      <c r="F368" s="25"/>
      <c r="G368" s="42"/>
      <c r="H368" s="42"/>
      <c r="I368" s="42"/>
      <c r="J368" s="42"/>
      <c r="K368" s="28"/>
      <c r="L368" s="25"/>
      <c r="M368" s="25"/>
      <c r="N368" s="4" t="str">
        <f>IF(ISBLANK(OrderData[[#This Row],[Height (mm)]]),"", IF(ISBLANK(OrderData[[#This Row],[Quantity (default 1)]]), 1,OrderData[[#This Row],[Quantity (default 1)]]))</f>
        <v/>
      </c>
      <c r="O368" s="4" t="str">
        <f t="array" aca="true" ref="O3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8" s="4" t="str">
        <f t="array" aca="true" ref="P3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8" s="4" t="str">
        <f t="array" aca="true" ref="Q368">IF(COUNTA(OrderData[[#This Row],[Box Style]],OrderData[[#This Row],[Height (mm)]:[Depth (mm)]])=0,"",_xlfn.XLOOKUP(1, ((MIN(OrderData[[#This Row],[Board H]:[Board W]]) &gt;=BoardSize[Min H]) *(MIN(OrderData[[#This Row],[Board H]:[Board W]]) &lt;BoardSize[Max H])),BoardSize[Size],"?",1))</f>
        <v/>
      </c>
      <c r="R368" s="4" t="str">
        <f t="array" aca="true" ref="R368">IF(COUNTA(OrderData[[#This Row],[Box Style]], OrderData[[#This Row],[Height (mm)]:[Depth (mm)]])=0, "",_xlfn.XLOOKUP(1,  (MAX(OrderData[[#This Row],[Board H]:[Board W]]) &gt;= BoardSize[Min W])  *(MAX(OrderData[[#This Row],[Board H]:[Board W]]) &lt; BoardSize[Max W]),  BoardSize[Size],  "?",1 ))</f>
        <v/>
      </c>
      <c r="S36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8" s="65" t="str">
        <f t="array" aca="true" ref="T36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8" s="39" t="str">
        <f t="array" aca="true" ref="U3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8" s="35" t="str">
        <f t="array" aca="true" ref="V3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8" s="66"/>
    </row>
    <row r="369" spans="2:23" customHeight="1">
      <c r="B369" s="64" t="str">
        <f>IF(COUNTA(OrderData[[#This Row],[Box Style]], OrderData[[#This Row],[Height (mm)]:[Depth (mm)]]) = 0, "", IF(ISNUMBER(B368),  B368+1,  1))</f>
        <v/>
      </c>
      <c r="C369" s="41"/>
      <c r="D369" s="41"/>
      <c r="E369" s="9"/>
      <c r="F369" s="25"/>
      <c r="G369" s="42"/>
      <c r="H369" s="42"/>
      <c r="I369" s="42"/>
      <c r="J369" s="42"/>
      <c r="K369" s="28"/>
      <c r="L369" s="25"/>
      <c r="M369" s="25"/>
      <c r="N369" s="4" t="str">
        <f>IF(ISBLANK(OrderData[[#This Row],[Height (mm)]]),"", IF(ISBLANK(OrderData[[#This Row],[Quantity (default 1)]]), 1,OrderData[[#This Row],[Quantity (default 1)]]))</f>
        <v/>
      </c>
      <c r="O369" s="4" t="str">
        <f t="array" aca="true" ref="O3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69" s="4" t="str">
        <f t="array" aca="true" ref="P3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69" s="4" t="str">
        <f t="array" aca="true" ref="Q369">IF(COUNTA(OrderData[[#This Row],[Box Style]],OrderData[[#This Row],[Height (mm)]:[Depth (mm)]])=0,"",_xlfn.XLOOKUP(1, ((MIN(OrderData[[#This Row],[Board H]:[Board W]]) &gt;=BoardSize[Min H]) *(MIN(OrderData[[#This Row],[Board H]:[Board W]]) &lt;BoardSize[Max H])),BoardSize[Size],"?",1))</f>
        <v/>
      </c>
      <c r="R369" s="4" t="str">
        <f t="array" aca="true" ref="R369">IF(COUNTA(OrderData[[#This Row],[Box Style]], OrderData[[#This Row],[Height (mm)]:[Depth (mm)]])=0, "",_xlfn.XLOOKUP(1,  (MAX(OrderData[[#This Row],[Board H]:[Board W]]) &gt;= BoardSize[Min W])  *(MAX(OrderData[[#This Row],[Board H]:[Board W]]) &lt; BoardSize[Max W]),  BoardSize[Size],  "?",1 ))</f>
        <v/>
      </c>
      <c r="S36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69" s="65" t="str">
        <f t="array" aca="true" ref="T36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69" s="39" t="str">
        <f t="array" aca="true" ref="U3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69" s="35" t="str">
        <f t="array" aca="true" ref="V3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69" s="66"/>
    </row>
    <row r="370" spans="2:23" customHeight="1">
      <c r="B370" s="64" t="str">
        <f>IF(COUNTA(OrderData[[#This Row],[Box Style]], OrderData[[#This Row],[Height (mm)]:[Depth (mm)]]) = 0, "", IF(ISNUMBER(B369),  B369+1,  1))</f>
        <v/>
      </c>
      <c r="C370" s="41"/>
      <c r="D370" s="41"/>
      <c r="E370" s="9"/>
      <c r="F370" s="25"/>
      <c r="G370" s="42"/>
      <c r="H370" s="42"/>
      <c r="I370" s="42"/>
      <c r="J370" s="42"/>
      <c r="K370" s="28"/>
      <c r="L370" s="25"/>
      <c r="M370" s="25"/>
      <c r="N370" s="4" t="str">
        <f>IF(ISBLANK(OrderData[[#This Row],[Height (mm)]]),"", IF(ISBLANK(OrderData[[#This Row],[Quantity (default 1)]]), 1,OrderData[[#This Row],[Quantity (default 1)]]))</f>
        <v/>
      </c>
      <c r="O370" s="4" t="str">
        <f t="array" aca="true" ref="O3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0" s="4" t="str">
        <f t="array" aca="true" ref="P3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0" s="4" t="str">
        <f t="array" aca="true" ref="Q370">IF(COUNTA(OrderData[[#This Row],[Box Style]],OrderData[[#This Row],[Height (mm)]:[Depth (mm)]])=0,"",_xlfn.XLOOKUP(1, ((MIN(OrderData[[#This Row],[Board H]:[Board W]]) &gt;=BoardSize[Min H]) *(MIN(OrderData[[#This Row],[Board H]:[Board W]]) &lt;BoardSize[Max H])),BoardSize[Size],"?",1))</f>
        <v/>
      </c>
      <c r="R370" s="4" t="str">
        <f t="array" aca="true" ref="R370">IF(COUNTA(OrderData[[#This Row],[Box Style]], OrderData[[#This Row],[Height (mm)]:[Depth (mm)]])=0, "",_xlfn.XLOOKUP(1,  (MAX(OrderData[[#This Row],[Board H]:[Board W]]) &gt;= BoardSize[Min W])  *(MAX(OrderData[[#This Row],[Board H]:[Board W]]) &lt; BoardSize[Max W]),  BoardSize[Size],  "?",1 ))</f>
        <v/>
      </c>
      <c r="S37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0" s="65" t="str">
        <f t="array" aca="true" ref="T37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0" s="39" t="str">
        <f t="array" aca="true" ref="U3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0" s="35" t="str">
        <f t="array" aca="true" ref="V3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0" s="66"/>
    </row>
    <row r="371" spans="2:23" customHeight="1">
      <c r="B371" s="64" t="str">
        <f>IF(COUNTA(OrderData[[#This Row],[Box Style]], OrderData[[#This Row],[Height (mm)]:[Depth (mm)]]) = 0, "", IF(ISNUMBER(B370),  B370+1,  1))</f>
        <v/>
      </c>
      <c r="C371" s="41"/>
      <c r="D371" s="41"/>
      <c r="E371" s="9"/>
      <c r="F371" s="25"/>
      <c r="G371" s="42"/>
      <c r="H371" s="42"/>
      <c r="I371" s="42"/>
      <c r="J371" s="42"/>
      <c r="K371" s="28"/>
      <c r="L371" s="25"/>
      <c r="M371" s="25"/>
      <c r="N371" s="4" t="str">
        <f>IF(ISBLANK(OrderData[[#This Row],[Height (mm)]]),"", IF(ISBLANK(OrderData[[#This Row],[Quantity (default 1)]]), 1,OrderData[[#This Row],[Quantity (default 1)]]))</f>
        <v/>
      </c>
      <c r="O371" s="4" t="str">
        <f t="array" aca="true" ref="O3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1" s="4" t="str">
        <f t="array" aca="true" ref="P3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1" s="4" t="str">
        <f t="array" aca="true" ref="Q371">IF(COUNTA(OrderData[[#This Row],[Box Style]],OrderData[[#This Row],[Height (mm)]:[Depth (mm)]])=0,"",_xlfn.XLOOKUP(1, ((MIN(OrderData[[#This Row],[Board H]:[Board W]]) &gt;=BoardSize[Min H]) *(MIN(OrderData[[#This Row],[Board H]:[Board W]]) &lt;BoardSize[Max H])),BoardSize[Size],"?",1))</f>
        <v/>
      </c>
      <c r="R371" s="4" t="str">
        <f t="array" aca="true" ref="R371">IF(COUNTA(OrderData[[#This Row],[Box Style]], OrderData[[#This Row],[Height (mm)]:[Depth (mm)]])=0, "",_xlfn.XLOOKUP(1,  (MAX(OrderData[[#This Row],[Board H]:[Board W]]) &gt;= BoardSize[Min W])  *(MAX(OrderData[[#This Row],[Board H]:[Board W]]) &lt; BoardSize[Max W]),  BoardSize[Size],  "?",1 ))</f>
        <v/>
      </c>
      <c r="S37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1" s="65" t="str">
        <f t="array" aca="true" ref="T37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1" s="39" t="str">
        <f t="array" aca="true" ref="U3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1" s="35" t="str">
        <f t="array" aca="true" ref="V3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1" s="66"/>
    </row>
    <row r="372" spans="2:23" customHeight="1">
      <c r="B372" s="64" t="str">
        <f>IF(COUNTA(OrderData[[#This Row],[Box Style]], OrderData[[#This Row],[Height (mm)]:[Depth (mm)]]) = 0, "", IF(ISNUMBER(B371),  B371+1,  1))</f>
        <v/>
      </c>
      <c r="C372" s="41"/>
      <c r="D372" s="41"/>
      <c r="E372" s="9"/>
      <c r="F372" s="25"/>
      <c r="G372" s="42"/>
      <c r="H372" s="42"/>
      <c r="I372" s="42"/>
      <c r="J372" s="42"/>
      <c r="K372" s="28"/>
      <c r="L372" s="25"/>
      <c r="M372" s="25"/>
      <c r="N372" s="4" t="str">
        <f>IF(ISBLANK(OrderData[[#This Row],[Height (mm)]]),"", IF(ISBLANK(OrderData[[#This Row],[Quantity (default 1)]]), 1,OrderData[[#This Row],[Quantity (default 1)]]))</f>
        <v/>
      </c>
      <c r="O372" s="4" t="str">
        <f t="array" aca="true" ref="O3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2" s="4" t="str">
        <f t="array" aca="true" ref="P3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2" s="4" t="str">
        <f t="array" aca="true" ref="Q372">IF(COUNTA(OrderData[[#This Row],[Box Style]],OrderData[[#This Row],[Height (mm)]:[Depth (mm)]])=0,"",_xlfn.XLOOKUP(1, ((MIN(OrderData[[#This Row],[Board H]:[Board W]]) &gt;=BoardSize[Min H]) *(MIN(OrderData[[#This Row],[Board H]:[Board W]]) &lt;BoardSize[Max H])),BoardSize[Size],"?",1))</f>
        <v/>
      </c>
      <c r="R372" s="4" t="str">
        <f t="array" aca="true" ref="R372">IF(COUNTA(OrderData[[#This Row],[Box Style]], OrderData[[#This Row],[Height (mm)]:[Depth (mm)]])=0, "",_xlfn.XLOOKUP(1,  (MAX(OrderData[[#This Row],[Board H]:[Board W]]) &gt;= BoardSize[Min W])  *(MAX(OrderData[[#This Row],[Board H]:[Board W]]) &lt; BoardSize[Max W]),  BoardSize[Size],  "?",1 ))</f>
        <v/>
      </c>
      <c r="S37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2" s="65" t="str">
        <f t="array" aca="true" ref="T37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2" s="39" t="str">
        <f t="array" aca="true" ref="U3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2" s="35" t="str">
        <f t="array" aca="true" ref="V3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2" s="66"/>
    </row>
    <row r="373" spans="2:23" customHeight="1">
      <c r="B373" s="64" t="str">
        <f>IF(COUNTA(OrderData[[#This Row],[Box Style]], OrderData[[#This Row],[Height (mm)]:[Depth (mm)]]) = 0, "", IF(ISNUMBER(B372),  B372+1,  1))</f>
        <v/>
      </c>
      <c r="C373" s="41"/>
      <c r="D373" s="41"/>
      <c r="E373" s="9"/>
      <c r="F373" s="25"/>
      <c r="G373" s="42"/>
      <c r="H373" s="42"/>
      <c r="I373" s="42"/>
      <c r="J373" s="42"/>
      <c r="K373" s="28"/>
      <c r="L373" s="25"/>
      <c r="M373" s="25"/>
      <c r="N373" s="4" t="str">
        <f>IF(ISBLANK(OrderData[[#This Row],[Height (mm)]]),"", IF(ISBLANK(OrderData[[#This Row],[Quantity (default 1)]]), 1,OrderData[[#This Row],[Quantity (default 1)]]))</f>
        <v/>
      </c>
      <c r="O373" s="4" t="str">
        <f t="array" aca="true" ref="O3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3" s="4" t="str">
        <f t="array" aca="true" ref="P3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3" s="4" t="str">
        <f t="array" aca="true" ref="Q373">IF(COUNTA(OrderData[[#This Row],[Box Style]],OrderData[[#This Row],[Height (mm)]:[Depth (mm)]])=0,"",_xlfn.XLOOKUP(1, ((MIN(OrderData[[#This Row],[Board H]:[Board W]]) &gt;=BoardSize[Min H]) *(MIN(OrderData[[#This Row],[Board H]:[Board W]]) &lt;BoardSize[Max H])),BoardSize[Size],"?",1))</f>
        <v/>
      </c>
      <c r="R373" s="4" t="str">
        <f t="array" aca="true" ref="R373">IF(COUNTA(OrderData[[#This Row],[Box Style]], OrderData[[#This Row],[Height (mm)]:[Depth (mm)]])=0, "",_xlfn.XLOOKUP(1,  (MAX(OrderData[[#This Row],[Board H]:[Board W]]) &gt;= BoardSize[Min W])  *(MAX(OrderData[[#This Row],[Board H]:[Board W]]) &lt; BoardSize[Max W]),  BoardSize[Size],  "?",1 ))</f>
        <v/>
      </c>
      <c r="S37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3" s="65" t="str">
        <f t="array" aca="true" ref="T37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3" s="39" t="str">
        <f t="array" aca="true" ref="U3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3" s="35" t="str">
        <f t="array" aca="true" ref="V3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3" s="66"/>
    </row>
    <row r="374" spans="2:23" customHeight="1">
      <c r="B374" s="64" t="str">
        <f>IF(COUNTA(OrderData[[#This Row],[Box Style]], OrderData[[#This Row],[Height (mm)]:[Depth (mm)]]) = 0, "", IF(ISNUMBER(B373),  B373+1,  1))</f>
        <v/>
      </c>
      <c r="C374" s="41"/>
      <c r="D374" s="41"/>
      <c r="E374" s="9"/>
      <c r="F374" s="25"/>
      <c r="G374" s="42"/>
      <c r="H374" s="42"/>
      <c r="I374" s="42"/>
      <c r="J374" s="42"/>
      <c r="K374" s="28"/>
      <c r="L374" s="25"/>
      <c r="M374" s="25"/>
      <c r="N374" s="4" t="str">
        <f>IF(ISBLANK(OrderData[[#This Row],[Height (mm)]]),"", IF(ISBLANK(OrderData[[#This Row],[Quantity (default 1)]]), 1,OrderData[[#This Row],[Quantity (default 1)]]))</f>
        <v/>
      </c>
      <c r="O374" s="4" t="str">
        <f t="array" aca="true" ref="O3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4" s="4" t="str">
        <f t="array" aca="true" ref="P3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4" s="4" t="str">
        <f t="array" aca="true" ref="Q374">IF(COUNTA(OrderData[[#This Row],[Box Style]],OrderData[[#This Row],[Height (mm)]:[Depth (mm)]])=0,"",_xlfn.XLOOKUP(1, ((MIN(OrderData[[#This Row],[Board H]:[Board W]]) &gt;=BoardSize[Min H]) *(MIN(OrderData[[#This Row],[Board H]:[Board W]]) &lt;BoardSize[Max H])),BoardSize[Size],"?",1))</f>
        <v/>
      </c>
      <c r="R374" s="4" t="str">
        <f t="array" aca="true" ref="R374">IF(COUNTA(OrderData[[#This Row],[Box Style]], OrderData[[#This Row],[Height (mm)]:[Depth (mm)]])=0, "",_xlfn.XLOOKUP(1,  (MAX(OrderData[[#This Row],[Board H]:[Board W]]) &gt;= BoardSize[Min W])  *(MAX(OrderData[[#This Row],[Board H]:[Board W]]) &lt; BoardSize[Max W]),  BoardSize[Size],  "?",1 ))</f>
        <v/>
      </c>
      <c r="S37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4" s="65" t="str">
        <f t="array" aca="true" ref="T37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4" s="39" t="str">
        <f t="array" aca="true" ref="U3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4" s="35" t="str">
        <f t="array" aca="true" ref="V3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4" s="66"/>
    </row>
    <row r="375" spans="2:23" customHeight="1">
      <c r="B375" s="64" t="str">
        <f>IF(COUNTA(OrderData[[#This Row],[Box Style]], OrderData[[#This Row],[Height (mm)]:[Depth (mm)]]) = 0, "", IF(ISNUMBER(B374),  B374+1,  1))</f>
        <v/>
      </c>
      <c r="C375" s="41"/>
      <c r="D375" s="41"/>
      <c r="E375" s="9"/>
      <c r="F375" s="25"/>
      <c r="G375" s="42"/>
      <c r="H375" s="42"/>
      <c r="I375" s="42"/>
      <c r="J375" s="42"/>
      <c r="K375" s="28"/>
      <c r="L375" s="25"/>
      <c r="M375" s="25"/>
      <c r="N375" s="4" t="str">
        <f>IF(ISBLANK(OrderData[[#This Row],[Height (mm)]]),"", IF(ISBLANK(OrderData[[#This Row],[Quantity (default 1)]]), 1,OrderData[[#This Row],[Quantity (default 1)]]))</f>
        <v/>
      </c>
      <c r="O375" s="4" t="str">
        <f t="array" aca="true" ref="O3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5" s="4" t="str">
        <f t="array" aca="true" ref="P3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5" s="4" t="str">
        <f t="array" aca="true" ref="Q375">IF(COUNTA(OrderData[[#This Row],[Box Style]],OrderData[[#This Row],[Height (mm)]:[Depth (mm)]])=0,"",_xlfn.XLOOKUP(1, ((MIN(OrderData[[#This Row],[Board H]:[Board W]]) &gt;=BoardSize[Min H]) *(MIN(OrderData[[#This Row],[Board H]:[Board W]]) &lt;BoardSize[Max H])),BoardSize[Size],"?",1))</f>
        <v/>
      </c>
      <c r="R375" s="4" t="str">
        <f t="array" aca="true" ref="R375">IF(COUNTA(OrderData[[#This Row],[Box Style]], OrderData[[#This Row],[Height (mm)]:[Depth (mm)]])=0, "",_xlfn.XLOOKUP(1,  (MAX(OrderData[[#This Row],[Board H]:[Board W]]) &gt;= BoardSize[Min W])  *(MAX(OrderData[[#This Row],[Board H]:[Board W]]) &lt; BoardSize[Max W]),  BoardSize[Size],  "?",1 ))</f>
        <v/>
      </c>
      <c r="S37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5" s="65" t="str">
        <f t="array" aca="true" ref="T37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5" s="39" t="str">
        <f t="array" aca="true" ref="U3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5" s="35" t="str">
        <f t="array" aca="true" ref="V3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5" s="66"/>
    </row>
    <row r="376" spans="2:23" customHeight="1">
      <c r="B376" s="64" t="str">
        <f>IF(COUNTA(OrderData[[#This Row],[Box Style]], OrderData[[#This Row],[Height (mm)]:[Depth (mm)]]) = 0, "", IF(ISNUMBER(B375),  B375+1,  1))</f>
        <v/>
      </c>
      <c r="C376" s="41"/>
      <c r="D376" s="41"/>
      <c r="E376" s="9"/>
      <c r="F376" s="25"/>
      <c r="G376" s="42"/>
      <c r="H376" s="42"/>
      <c r="I376" s="42"/>
      <c r="J376" s="42"/>
      <c r="K376" s="28"/>
      <c r="L376" s="25"/>
      <c r="M376" s="25"/>
      <c r="N376" s="4" t="str">
        <f>IF(ISBLANK(OrderData[[#This Row],[Height (mm)]]),"", IF(ISBLANK(OrderData[[#This Row],[Quantity (default 1)]]), 1,OrderData[[#This Row],[Quantity (default 1)]]))</f>
        <v/>
      </c>
      <c r="O376" s="4" t="str">
        <f t="array" aca="true" ref="O3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6" s="4" t="str">
        <f t="array" aca="true" ref="P3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6" s="4" t="str">
        <f t="array" aca="true" ref="Q376">IF(COUNTA(OrderData[[#This Row],[Box Style]],OrderData[[#This Row],[Height (mm)]:[Depth (mm)]])=0,"",_xlfn.XLOOKUP(1, ((MIN(OrderData[[#This Row],[Board H]:[Board W]]) &gt;=BoardSize[Min H]) *(MIN(OrderData[[#This Row],[Board H]:[Board W]]) &lt;BoardSize[Max H])),BoardSize[Size],"?",1))</f>
        <v/>
      </c>
      <c r="R376" s="4" t="str">
        <f t="array" aca="true" ref="R376">IF(COUNTA(OrderData[[#This Row],[Box Style]], OrderData[[#This Row],[Height (mm)]:[Depth (mm)]])=0, "",_xlfn.XLOOKUP(1,  (MAX(OrderData[[#This Row],[Board H]:[Board W]]) &gt;= BoardSize[Min W])  *(MAX(OrderData[[#This Row],[Board H]:[Board W]]) &lt; BoardSize[Max W]),  BoardSize[Size],  "?",1 ))</f>
        <v/>
      </c>
      <c r="S37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6" s="65" t="str">
        <f t="array" aca="true" ref="T37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6" s="39" t="str">
        <f t="array" aca="true" ref="U3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6" s="35" t="str">
        <f t="array" aca="true" ref="V3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6" s="66"/>
    </row>
    <row r="377" spans="2:23" customHeight="1">
      <c r="B377" s="64" t="str">
        <f>IF(COUNTA(OrderData[[#This Row],[Box Style]], OrderData[[#This Row],[Height (mm)]:[Depth (mm)]]) = 0, "", IF(ISNUMBER(B376),  B376+1,  1))</f>
        <v/>
      </c>
      <c r="C377" s="41"/>
      <c r="D377" s="41"/>
      <c r="E377" s="9"/>
      <c r="F377" s="25"/>
      <c r="G377" s="42"/>
      <c r="H377" s="42"/>
      <c r="I377" s="42"/>
      <c r="J377" s="42"/>
      <c r="K377" s="28"/>
      <c r="L377" s="25"/>
      <c r="M377" s="25"/>
      <c r="N377" s="4" t="str">
        <f>IF(ISBLANK(OrderData[[#This Row],[Height (mm)]]),"", IF(ISBLANK(OrderData[[#This Row],[Quantity (default 1)]]), 1,OrderData[[#This Row],[Quantity (default 1)]]))</f>
        <v/>
      </c>
      <c r="O377" s="4" t="str">
        <f t="array" aca="true" ref="O3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7" s="4" t="str">
        <f t="array" aca="true" ref="P3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7" s="4" t="str">
        <f t="array" aca="true" ref="Q377">IF(COUNTA(OrderData[[#This Row],[Box Style]],OrderData[[#This Row],[Height (mm)]:[Depth (mm)]])=0,"",_xlfn.XLOOKUP(1, ((MIN(OrderData[[#This Row],[Board H]:[Board W]]) &gt;=BoardSize[Min H]) *(MIN(OrderData[[#This Row],[Board H]:[Board W]]) &lt;BoardSize[Max H])),BoardSize[Size],"?",1))</f>
        <v/>
      </c>
      <c r="R377" s="4" t="str">
        <f t="array" aca="true" ref="R377">IF(COUNTA(OrderData[[#This Row],[Box Style]], OrderData[[#This Row],[Height (mm)]:[Depth (mm)]])=0, "",_xlfn.XLOOKUP(1,  (MAX(OrderData[[#This Row],[Board H]:[Board W]]) &gt;= BoardSize[Min W])  *(MAX(OrderData[[#This Row],[Board H]:[Board W]]) &lt; BoardSize[Max W]),  BoardSize[Size],  "?",1 ))</f>
        <v/>
      </c>
      <c r="S37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7" s="65" t="str">
        <f t="array" aca="true" ref="T37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7" s="39" t="str">
        <f t="array" aca="true" ref="U3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7" s="35" t="str">
        <f t="array" aca="true" ref="V3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7" s="66"/>
    </row>
    <row r="378" spans="2:23" customHeight="1">
      <c r="B378" s="64" t="str">
        <f>IF(COUNTA(OrderData[[#This Row],[Box Style]], OrderData[[#This Row],[Height (mm)]:[Depth (mm)]]) = 0, "", IF(ISNUMBER(B377),  B377+1,  1))</f>
        <v/>
      </c>
      <c r="C378" s="41"/>
      <c r="D378" s="41"/>
      <c r="E378" s="9"/>
      <c r="F378" s="25"/>
      <c r="G378" s="42"/>
      <c r="H378" s="42"/>
      <c r="I378" s="42"/>
      <c r="J378" s="42"/>
      <c r="K378" s="28"/>
      <c r="L378" s="25"/>
      <c r="M378" s="25"/>
      <c r="N378" s="4" t="str">
        <f>IF(ISBLANK(OrderData[[#This Row],[Height (mm)]]),"", IF(ISBLANK(OrderData[[#This Row],[Quantity (default 1)]]), 1,OrderData[[#This Row],[Quantity (default 1)]]))</f>
        <v/>
      </c>
      <c r="O378" s="4" t="str">
        <f t="array" aca="true" ref="O3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8" s="4" t="str">
        <f t="array" aca="true" ref="P3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8" s="4" t="str">
        <f t="array" aca="true" ref="Q378">IF(COUNTA(OrderData[[#This Row],[Box Style]],OrderData[[#This Row],[Height (mm)]:[Depth (mm)]])=0,"",_xlfn.XLOOKUP(1, ((MIN(OrderData[[#This Row],[Board H]:[Board W]]) &gt;=BoardSize[Min H]) *(MIN(OrderData[[#This Row],[Board H]:[Board W]]) &lt;BoardSize[Max H])),BoardSize[Size],"?",1))</f>
        <v/>
      </c>
      <c r="R378" s="4" t="str">
        <f t="array" aca="true" ref="R378">IF(COUNTA(OrderData[[#This Row],[Box Style]], OrderData[[#This Row],[Height (mm)]:[Depth (mm)]])=0, "",_xlfn.XLOOKUP(1,  (MAX(OrderData[[#This Row],[Board H]:[Board W]]) &gt;= BoardSize[Min W])  *(MAX(OrderData[[#This Row],[Board H]:[Board W]]) &lt; BoardSize[Max W]),  BoardSize[Size],  "?",1 ))</f>
        <v/>
      </c>
      <c r="S37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8" s="65" t="str">
        <f t="array" aca="true" ref="T37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8" s="39" t="str">
        <f t="array" aca="true" ref="U3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8" s="35" t="str">
        <f t="array" aca="true" ref="V3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8" s="66"/>
    </row>
    <row r="379" spans="2:23" customHeight="1">
      <c r="B379" s="64" t="str">
        <f>IF(COUNTA(OrderData[[#This Row],[Box Style]], OrderData[[#This Row],[Height (mm)]:[Depth (mm)]]) = 0, "", IF(ISNUMBER(B378),  B378+1,  1))</f>
        <v/>
      </c>
      <c r="C379" s="41"/>
      <c r="D379" s="41"/>
      <c r="E379" s="9"/>
      <c r="F379" s="25"/>
      <c r="G379" s="42"/>
      <c r="H379" s="42"/>
      <c r="I379" s="42"/>
      <c r="J379" s="42"/>
      <c r="K379" s="28"/>
      <c r="L379" s="25"/>
      <c r="M379" s="25"/>
      <c r="N379" s="4" t="str">
        <f>IF(ISBLANK(OrderData[[#This Row],[Height (mm)]]),"", IF(ISBLANK(OrderData[[#This Row],[Quantity (default 1)]]), 1,OrderData[[#This Row],[Quantity (default 1)]]))</f>
        <v/>
      </c>
      <c r="O379" s="4" t="str">
        <f t="array" aca="true" ref="O3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79" s="4" t="str">
        <f t="array" aca="true" ref="P3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79" s="4" t="str">
        <f t="array" aca="true" ref="Q379">IF(COUNTA(OrderData[[#This Row],[Box Style]],OrderData[[#This Row],[Height (mm)]:[Depth (mm)]])=0,"",_xlfn.XLOOKUP(1, ((MIN(OrderData[[#This Row],[Board H]:[Board W]]) &gt;=BoardSize[Min H]) *(MIN(OrderData[[#This Row],[Board H]:[Board W]]) &lt;BoardSize[Max H])),BoardSize[Size],"?",1))</f>
        <v/>
      </c>
      <c r="R379" s="4" t="str">
        <f t="array" aca="true" ref="R379">IF(COUNTA(OrderData[[#This Row],[Box Style]], OrderData[[#This Row],[Height (mm)]:[Depth (mm)]])=0, "",_xlfn.XLOOKUP(1,  (MAX(OrderData[[#This Row],[Board H]:[Board W]]) &gt;= BoardSize[Min W])  *(MAX(OrderData[[#This Row],[Board H]:[Board W]]) &lt; BoardSize[Max W]),  BoardSize[Size],  "?",1 ))</f>
        <v/>
      </c>
      <c r="S37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79" s="65" t="str">
        <f t="array" aca="true" ref="T37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79" s="39" t="str">
        <f t="array" aca="true" ref="U3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79" s="35" t="str">
        <f t="array" aca="true" ref="V3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79" s="66"/>
    </row>
    <row r="380" spans="2:23" customHeight="1">
      <c r="B380" s="64" t="str">
        <f>IF(COUNTA(OrderData[[#This Row],[Box Style]], OrderData[[#This Row],[Height (mm)]:[Depth (mm)]]) = 0, "", IF(ISNUMBER(B379),  B379+1,  1))</f>
        <v/>
      </c>
      <c r="C380" s="41"/>
      <c r="D380" s="41"/>
      <c r="E380" s="9"/>
      <c r="F380" s="25"/>
      <c r="G380" s="42"/>
      <c r="H380" s="42"/>
      <c r="I380" s="42"/>
      <c r="J380" s="42"/>
      <c r="K380" s="28"/>
      <c r="L380" s="25"/>
      <c r="M380" s="25"/>
      <c r="N380" s="4" t="str">
        <f>IF(ISBLANK(OrderData[[#This Row],[Height (mm)]]),"", IF(ISBLANK(OrderData[[#This Row],[Quantity (default 1)]]), 1,OrderData[[#This Row],[Quantity (default 1)]]))</f>
        <v/>
      </c>
      <c r="O380" s="4" t="str">
        <f t="array" aca="true" ref="O3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0" s="4" t="str">
        <f t="array" aca="true" ref="P3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0" s="4" t="str">
        <f t="array" aca="true" ref="Q380">IF(COUNTA(OrderData[[#This Row],[Box Style]],OrderData[[#This Row],[Height (mm)]:[Depth (mm)]])=0,"",_xlfn.XLOOKUP(1, ((MIN(OrderData[[#This Row],[Board H]:[Board W]]) &gt;=BoardSize[Min H]) *(MIN(OrderData[[#This Row],[Board H]:[Board W]]) &lt;BoardSize[Max H])),BoardSize[Size],"?",1))</f>
        <v/>
      </c>
      <c r="R380" s="4" t="str">
        <f t="array" aca="true" ref="R380">IF(COUNTA(OrderData[[#This Row],[Box Style]], OrderData[[#This Row],[Height (mm)]:[Depth (mm)]])=0, "",_xlfn.XLOOKUP(1,  (MAX(OrderData[[#This Row],[Board H]:[Board W]]) &gt;= BoardSize[Min W])  *(MAX(OrderData[[#This Row],[Board H]:[Board W]]) &lt; BoardSize[Max W]),  BoardSize[Size],  "?",1 ))</f>
        <v/>
      </c>
      <c r="S38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0" s="65" t="str">
        <f t="array" aca="true" ref="T38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0" s="39" t="str">
        <f t="array" aca="true" ref="U3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0" s="35" t="str">
        <f t="array" aca="true" ref="V3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0" s="66"/>
    </row>
    <row r="381" spans="2:23" customHeight="1">
      <c r="B381" s="64" t="str">
        <f>IF(COUNTA(OrderData[[#This Row],[Box Style]], OrderData[[#This Row],[Height (mm)]:[Depth (mm)]]) = 0, "", IF(ISNUMBER(B380),  B380+1,  1))</f>
        <v/>
      </c>
      <c r="C381" s="41"/>
      <c r="D381" s="41"/>
      <c r="E381" s="9"/>
      <c r="F381" s="25"/>
      <c r="G381" s="42"/>
      <c r="H381" s="42"/>
      <c r="I381" s="42"/>
      <c r="J381" s="42"/>
      <c r="K381" s="28"/>
      <c r="L381" s="25"/>
      <c r="M381" s="25"/>
      <c r="N381" s="4" t="str">
        <f>IF(ISBLANK(OrderData[[#This Row],[Height (mm)]]),"", IF(ISBLANK(OrderData[[#This Row],[Quantity (default 1)]]), 1,OrderData[[#This Row],[Quantity (default 1)]]))</f>
        <v/>
      </c>
      <c r="O381" s="4" t="str">
        <f t="array" aca="true" ref="O3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1" s="4" t="str">
        <f t="array" aca="true" ref="P3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1" s="4" t="str">
        <f t="array" aca="true" ref="Q381">IF(COUNTA(OrderData[[#This Row],[Box Style]],OrderData[[#This Row],[Height (mm)]:[Depth (mm)]])=0,"",_xlfn.XLOOKUP(1, ((MIN(OrderData[[#This Row],[Board H]:[Board W]]) &gt;=BoardSize[Min H]) *(MIN(OrderData[[#This Row],[Board H]:[Board W]]) &lt;BoardSize[Max H])),BoardSize[Size],"?",1))</f>
        <v/>
      </c>
      <c r="R381" s="4" t="str">
        <f t="array" aca="true" ref="R381">IF(COUNTA(OrderData[[#This Row],[Box Style]], OrderData[[#This Row],[Height (mm)]:[Depth (mm)]])=0, "",_xlfn.XLOOKUP(1,  (MAX(OrderData[[#This Row],[Board H]:[Board W]]) &gt;= BoardSize[Min W])  *(MAX(OrderData[[#This Row],[Board H]:[Board W]]) &lt; BoardSize[Max W]),  BoardSize[Size],  "?",1 ))</f>
        <v/>
      </c>
      <c r="S38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1" s="65" t="str">
        <f t="array" aca="true" ref="T38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1" s="39" t="str">
        <f t="array" aca="true" ref="U3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1" s="35" t="str">
        <f t="array" aca="true" ref="V3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1" s="66"/>
    </row>
    <row r="382" spans="2:23" customHeight="1">
      <c r="B382" s="64" t="str">
        <f>IF(COUNTA(OrderData[[#This Row],[Box Style]], OrderData[[#This Row],[Height (mm)]:[Depth (mm)]]) = 0, "", IF(ISNUMBER(B381),  B381+1,  1))</f>
        <v/>
      </c>
      <c r="C382" s="41"/>
      <c r="D382" s="41"/>
      <c r="E382" s="9"/>
      <c r="F382" s="25"/>
      <c r="G382" s="42"/>
      <c r="H382" s="42"/>
      <c r="I382" s="42"/>
      <c r="J382" s="42"/>
      <c r="K382" s="28"/>
      <c r="L382" s="25"/>
      <c r="M382" s="25"/>
      <c r="N382" s="4" t="str">
        <f>IF(ISBLANK(OrderData[[#This Row],[Height (mm)]]),"", IF(ISBLANK(OrderData[[#This Row],[Quantity (default 1)]]), 1,OrderData[[#This Row],[Quantity (default 1)]]))</f>
        <v/>
      </c>
      <c r="O382" s="4" t="str">
        <f t="array" aca="true" ref="O3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2" s="4" t="str">
        <f t="array" aca="true" ref="P3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2" s="4" t="str">
        <f t="array" aca="true" ref="Q382">IF(COUNTA(OrderData[[#This Row],[Box Style]],OrderData[[#This Row],[Height (mm)]:[Depth (mm)]])=0,"",_xlfn.XLOOKUP(1, ((MIN(OrderData[[#This Row],[Board H]:[Board W]]) &gt;=BoardSize[Min H]) *(MIN(OrderData[[#This Row],[Board H]:[Board W]]) &lt;BoardSize[Max H])),BoardSize[Size],"?",1))</f>
        <v/>
      </c>
      <c r="R382" s="4" t="str">
        <f t="array" aca="true" ref="R382">IF(COUNTA(OrderData[[#This Row],[Box Style]], OrderData[[#This Row],[Height (mm)]:[Depth (mm)]])=0, "",_xlfn.XLOOKUP(1,  (MAX(OrderData[[#This Row],[Board H]:[Board W]]) &gt;= BoardSize[Min W])  *(MAX(OrderData[[#This Row],[Board H]:[Board W]]) &lt; BoardSize[Max W]),  BoardSize[Size],  "?",1 ))</f>
        <v/>
      </c>
      <c r="S38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2" s="65" t="str">
        <f t="array" aca="true" ref="T38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2" s="39" t="str">
        <f t="array" aca="true" ref="U3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2" s="35" t="str">
        <f t="array" aca="true" ref="V3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2" s="66"/>
    </row>
    <row r="383" spans="2:23" customHeight="1">
      <c r="B383" s="64" t="str">
        <f>IF(COUNTA(OrderData[[#This Row],[Box Style]], OrderData[[#This Row],[Height (mm)]:[Depth (mm)]]) = 0, "", IF(ISNUMBER(B382),  B382+1,  1))</f>
        <v/>
      </c>
      <c r="C383" s="41"/>
      <c r="D383" s="41"/>
      <c r="E383" s="9"/>
      <c r="F383" s="25"/>
      <c r="G383" s="42"/>
      <c r="H383" s="42"/>
      <c r="I383" s="42"/>
      <c r="J383" s="42"/>
      <c r="K383" s="28"/>
      <c r="L383" s="25"/>
      <c r="M383" s="25"/>
      <c r="N383" s="4" t="str">
        <f>IF(ISBLANK(OrderData[[#This Row],[Height (mm)]]),"", IF(ISBLANK(OrderData[[#This Row],[Quantity (default 1)]]), 1,OrderData[[#This Row],[Quantity (default 1)]]))</f>
        <v/>
      </c>
      <c r="O383" s="4" t="str">
        <f t="array" aca="true" ref="O3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3" s="4" t="str">
        <f t="array" aca="true" ref="P3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3" s="4" t="str">
        <f t="array" aca="true" ref="Q383">IF(COUNTA(OrderData[[#This Row],[Box Style]],OrderData[[#This Row],[Height (mm)]:[Depth (mm)]])=0,"",_xlfn.XLOOKUP(1, ((MIN(OrderData[[#This Row],[Board H]:[Board W]]) &gt;=BoardSize[Min H]) *(MIN(OrderData[[#This Row],[Board H]:[Board W]]) &lt;BoardSize[Max H])),BoardSize[Size],"?",1))</f>
        <v/>
      </c>
      <c r="R383" s="4" t="str">
        <f t="array" aca="true" ref="R383">IF(COUNTA(OrderData[[#This Row],[Box Style]], OrderData[[#This Row],[Height (mm)]:[Depth (mm)]])=0, "",_xlfn.XLOOKUP(1,  (MAX(OrderData[[#This Row],[Board H]:[Board W]]) &gt;= BoardSize[Min W])  *(MAX(OrderData[[#This Row],[Board H]:[Board W]]) &lt; BoardSize[Max W]),  BoardSize[Size],  "?",1 ))</f>
        <v/>
      </c>
      <c r="S38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3" s="65" t="str">
        <f t="array" aca="true" ref="T38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3" s="39" t="str">
        <f t="array" aca="true" ref="U3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3" s="35" t="str">
        <f t="array" aca="true" ref="V3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3" s="66"/>
    </row>
    <row r="384" spans="2:23" customHeight="1">
      <c r="B384" s="64" t="str">
        <f>IF(COUNTA(OrderData[[#This Row],[Box Style]], OrderData[[#This Row],[Height (mm)]:[Depth (mm)]]) = 0, "", IF(ISNUMBER(B383),  B383+1,  1))</f>
        <v/>
      </c>
      <c r="C384" s="41"/>
      <c r="D384" s="41"/>
      <c r="E384" s="9"/>
      <c r="F384" s="25"/>
      <c r="G384" s="42"/>
      <c r="H384" s="42"/>
      <c r="I384" s="42"/>
      <c r="J384" s="42"/>
      <c r="K384" s="28"/>
      <c r="L384" s="25"/>
      <c r="M384" s="25"/>
      <c r="N384" s="4" t="str">
        <f>IF(ISBLANK(OrderData[[#This Row],[Height (mm)]]),"", IF(ISBLANK(OrderData[[#This Row],[Quantity (default 1)]]), 1,OrderData[[#This Row],[Quantity (default 1)]]))</f>
        <v/>
      </c>
      <c r="O384" s="4" t="str">
        <f t="array" aca="true" ref="O3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4" s="4" t="str">
        <f t="array" aca="true" ref="P3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4" s="4" t="str">
        <f t="array" aca="true" ref="Q384">IF(COUNTA(OrderData[[#This Row],[Box Style]],OrderData[[#This Row],[Height (mm)]:[Depth (mm)]])=0,"",_xlfn.XLOOKUP(1, ((MIN(OrderData[[#This Row],[Board H]:[Board W]]) &gt;=BoardSize[Min H]) *(MIN(OrderData[[#This Row],[Board H]:[Board W]]) &lt;BoardSize[Max H])),BoardSize[Size],"?",1))</f>
        <v/>
      </c>
      <c r="R384" s="4" t="str">
        <f t="array" aca="true" ref="R384">IF(COUNTA(OrderData[[#This Row],[Box Style]], OrderData[[#This Row],[Height (mm)]:[Depth (mm)]])=0, "",_xlfn.XLOOKUP(1,  (MAX(OrderData[[#This Row],[Board H]:[Board W]]) &gt;= BoardSize[Min W])  *(MAX(OrderData[[#This Row],[Board H]:[Board W]]) &lt; BoardSize[Max W]),  BoardSize[Size],  "?",1 ))</f>
        <v/>
      </c>
      <c r="S38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4" s="65" t="str">
        <f t="array" aca="true" ref="T38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4" s="39" t="str">
        <f t="array" aca="true" ref="U3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4" s="35" t="str">
        <f t="array" aca="true" ref="V3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4" s="66"/>
    </row>
    <row r="385" spans="2:23" customHeight="1">
      <c r="B385" s="64" t="str">
        <f>IF(COUNTA(OrderData[[#This Row],[Box Style]], OrderData[[#This Row],[Height (mm)]:[Depth (mm)]]) = 0, "", IF(ISNUMBER(B384),  B384+1,  1))</f>
        <v/>
      </c>
      <c r="C385" s="41"/>
      <c r="D385" s="41"/>
      <c r="E385" s="9"/>
      <c r="F385" s="25"/>
      <c r="G385" s="42"/>
      <c r="H385" s="42"/>
      <c r="I385" s="42"/>
      <c r="J385" s="42"/>
      <c r="K385" s="28"/>
      <c r="L385" s="25"/>
      <c r="M385" s="25"/>
      <c r="N385" s="4" t="str">
        <f>IF(ISBLANK(OrderData[[#This Row],[Height (mm)]]),"", IF(ISBLANK(OrderData[[#This Row],[Quantity (default 1)]]), 1,OrderData[[#This Row],[Quantity (default 1)]]))</f>
        <v/>
      </c>
      <c r="O385" s="4" t="str">
        <f t="array" aca="true" ref="O3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5" s="4" t="str">
        <f t="array" aca="true" ref="P3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5" s="4" t="str">
        <f t="array" aca="true" ref="Q385">IF(COUNTA(OrderData[[#This Row],[Box Style]],OrderData[[#This Row],[Height (mm)]:[Depth (mm)]])=0,"",_xlfn.XLOOKUP(1, ((MIN(OrderData[[#This Row],[Board H]:[Board W]]) &gt;=BoardSize[Min H]) *(MIN(OrderData[[#This Row],[Board H]:[Board W]]) &lt;BoardSize[Max H])),BoardSize[Size],"?",1))</f>
        <v/>
      </c>
      <c r="R385" s="4" t="str">
        <f t="array" aca="true" ref="R385">IF(COUNTA(OrderData[[#This Row],[Box Style]], OrderData[[#This Row],[Height (mm)]:[Depth (mm)]])=0, "",_xlfn.XLOOKUP(1,  (MAX(OrderData[[#This Row],[Board H]:[Board W]]) &gt;= BoardSize[Min W])  *(MAX(OrderData[[#This Row],[Board H]:[Board W]]) &lt; BoardSize[Max W]),  BoardSize[Size],  "?",1 ))</f>
        <v/>
      </c>
      <c r="S38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5" s="65" t="str">
        <f t="array" aca="true" ref="T38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5" s="39" t="str">
        <f t="array" aca="true" ref="U3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5" s="35" t="str">
        <f t="array" aca="true" ref="V3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5" s="66"/>
    </row>
    <row r="386" spans="2:23" customHeight="1">
      <c r="B386" s="64" t="str">
        <f>IF(COUNTA(OrderData[[#This Row],[Box Style]], OrderData[[#This Row],[Height (mm)]:[Depth (mm)]]) = 0, "", IF(ISNUMBER(B385),  B385+1,  1))</f>
        <v/>
      </c>
      <c r="C386" s="41"/>
      <c r="D386" s="41"/>
      <c r="E386" s="9"/>
      <c r="F386" s="25"/>
      <c r="G386" s="42"/>
      <c r="H386" s="42"/>
      <c r="I386" s="42"/>
      <c r="J386" s="42"/>
      <c r="K386" s="28"/>
      <c r="L386" s="25"/>
      <c r="M386" s="25"/>
      <c r="N386" s="4" t="str">
        <f>IF(ISBLANK(OrderData[[#This Row],[Height (mm)]]),"", IF(ISBLANK(OrderData[[#This Row],[Quantity (default 1)]]), 1,OrderData[[#This Row],[Quantity (default 1)]]))</f>
        <v/>
      </c>
      <c r="O386" s="4" t="str">
        <f t="array" aca="true" ref="O3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6" s="4" t="str">
        <f t="array" aca="true" ref="P3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6" s="4" t="str">
        <f t="array" aca="true" ref="Q386">IF(COUNTA(OrderData[[#This Row],[Box Style]],OrderData[[#This Row],[Height (mm)]:[Depth (mm)]])=0,"",_xlfn.XLOOKUP(1, ((MIN(OrderData[[#This Row],[Board H]:[Board W]]) &gt;=BoardSize[Min H]) *(MIN(OrderData[[#This Row],[Board H]:[Board W]]) &lt;BoardSize[Max H])),BoardSize[Size],"?",1))</f>
        <v/>
      </c>
      <c r="R386" s="4" t="str">
        <f t="array" aca="true" ref="R386">IF(COUNTA(OrderData[[#This Row],[Box Style]], OrderData[[#This Row],[Height (mm)]:[Depth (mm)]])=0, "",_xlfn.XLOOKUP(1,  (MAX(OrderData[[#This Row],[Board H]:[Board W]]) &gt;= BoardSize[Min W])  *(MAX(OrderData[[#This Row],[Board H]:[Board W]]) &lt; BoardSize[Max W]),  BoardSize[Size],  "?",1 ))</f>
        <v/>
      </c>
      <c r="S38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6" s="65" t="str">
        <f t="array" aca="true" ref="T38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6" s="39" t="str">
        <f t="array" aca="true" ref="U3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6" s="35" t="str">
        <f t="array" aca="true" ref="V3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6" s="66"/>
    </row>
    <row r="387" spans="2:23" customHeight="1">
      <c r="B387" s="64" t="str">
        <f>IF(COUNTA(OrderData[[#This Row],[Box Style]], OrderData[[#This Row],[Height (mm)]:[Depth (mm)]]) = 0, "", IF(ISNUMBER(B386),  B386+1,  1))</f>
        <v/>
      </c>
      <c r="C387" s="41"/>
      <c r="D387" s="41"/>
      <c r="E387" s="9"/>
      <c r="F387" s="25"/>
      <c r="G387" s="42"/>
      <c r="H387" s="42"/>
      <c r="I387" s="42"/>
      <c r="J387" s="42"/>
      <c r="K387" s="28"/>
      <c r="L387" s="25"/>
      <c r="M387" s="25"/>
      <c r="N387" s="4" t="str">
        <f>IF(ISBLANK(OrderData[[#This Row],[Height (mm)]]),"", IF(ISBLANK(OrderData[[#This Row],[Quantity (default 1)]]), 1,OrderData[[#This Row],[Quantity (default 1)]]))</f>
        <v/>
      </c>
      <c r="O387" s="4" t="str">
        <f t="array" aca="true" ref="O3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7" s="4" t="str">
        <f t="array" aca="true" ref="P3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7" s="4" t="str">
        <f t="array" aca="true" ref="Q387">IF(COUNTA(OrderData[[#This Row],[Box Style]],OrderData[[#This Row],[Height (mm)]:[Depth (mm)]])=0,"",_xlfn.XLOOKUP(1, ((MIN(OrderData[[#This Row],[Board H]:[Board W]]) &gt;=BoardSize[Min H]) *(MIN(OrderData[[#This Row],[Board H]:[Board W]]) &lt;BoardSize[Max H])),BoardSize[Size],"?",1))</f>
        <v/>
      </c>
      <c r="R387" s="4" t="str">
        <f t="array" aca="true" ref="R387">IF(COUNTA(OrderData[[#This Row],[Box Style]], OrderData[[#This Row],[Height (mm)]:[Depth (mm)]])=0, "",_xlfn.XLOOKUP(1,  (MAX(OrderData[[#This Row],[Board H]:[Board W]]) &gt;= BoardSize[Min W])  *(MAX(OrderData[[#This Row],[Board H]:[Board W]]) &lt; BoardSize[Max W]),  BoardSize[Size],  "?",1 ))</f>
        <v/>
      </c>
      <c r="S38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7" s="65" t="str">
        <f t="array" aca="true" ref="T38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7" s="39" t="str">
        <f t="array" aca="true" ref="U3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7" s="35" t="str">
        <f t="array" aca="true" ref="V3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7" s="66"/>
    </row>
    <row r="388" spans="2:23" customHeight="1">
      <c r="B388" s="64" t="str">
        <f>IF(COUNTA(OrderData[[#This Row],[Box Style]], OrderData[[#This Row],[Height (mm)]:[Depth (mm)]]) = 0, "", IF(ISNUMBER(B387),  B387+1,  1))</f>
        <v/>
      </c>
      <c r="C388" s="41"/>
      <c r="D388" s="41"/>
      <c r="E388" s="9"/>
      <c r="F388" s="25"/>
      <c r="G388" s="42"/>
      <c r="H388" s="42"/>
      <c r="I388" s="42"/>
      <c r="J388" s="42"/>
      <c r="K388" s="28"/>
      <c r="L388" s="25"/>
      <c r="M388" s="25"/>
      <c r="N388" s="4" t="str">
        <f>IF(ISBLANK(OrderData[[#This Row],[Height (mm)]]),"", IF(ISBLANK(OrderData[[#This Row],[Quantity (default 1)]]), 1,OrderData[[#This Row],[Quantity (default 1)]]))</f>
        <v/>
      </c>
      <c r="O388" s="4" t="str">
        <f t="array" aca="true" ref="O3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8" s="4" t="str">
        <f t="array" aca="true" ref="P3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8" s="4" t="str">
        <f t="array" aca="true" ref="Q388">IF(COUNTA(OrderData[[#This Row],[Box Style]],OrderData[[#This Row],[Height (mm)]:[Depth (mm)]])=0,"",_xlfn.XLOOKUP(1, ((MIN(OrderData[[#This Row],[Board H]:[Board W]]) &gt;=BoardSize[Min H]) *(MIN(OrderData[[#This Row],[Board H]:[Board W]]) &lt;BoardSize[Max H])),BoardSize[Size],"?",1))</f>
        <v/>
      </c>
      <c r="R388" s="4" t="str">
        <f t="array" aca="true" ref="R388">IF(COUNTA(OrderData[[#This Row],[Box Style]], OrderData[[#This Row],[Height (mm)]:[Depth (mm)]])=0, "",_xlfn.XLOOKUP(1,  (MAX(OrderData[[#This Row],[Board H]:[Board W]]) &gt;= BoardSize[Min W])  *(MAX(OrderData[[#This Row],[Board H]:[Board W]]) &lt; BoardSize[Max W]),  BoardSize[Size],  "?",1 ))</f>
        <v/>
      </c>
      <c r="S38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8" s="65" t="str">
        <f t="array" aca="true" ref="T38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8" s="39" t="str">
        <f t="array" aca="true" ref="U3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8" s="35" t="str">
        <f t="array" aca="true" ref="V3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8" s="66"/>
    </row>
    <row r="389" spans="2:23" customHeight="1">
      <c r="B389" s="64" t="str">
        <f>IF(COUNTA(OrderData[[#This Row],[Box Style]], OrderData[[#This Row],[Height (mm)]:[Depth (mm)]]) = 0, "", IF(ISNUMBER(B388),  B388+1,  1))</f>
        <v/>
      </c>
      <c r="C389" s="41"/>
      <c r="D389" s="41"/>
      <c r="E389" s="9"/>
      <c r="F389" s="25"/>
      <c r="G389" s="42"/>
      <c r="H389" s="42"/>
      <c r="I389" s="42"/>
      <c r="J389" s="42"/>
      <c r="K389" s="28"/>
      <c r="L389" s="25"/>
      <c r="M389" s="25"/>
      <c r="N389" s="4" t="str">
        <f>IF(ISBLANK(OrderData[[#This Row],[Height (mm)]]),"", IF(ISBLANK(OrderData[[#This Row],[Quantity (default 1)]]), 1,OrderData[[#This Row],[Quantity (default 1)]]))</f>
        <v/>
      </c>
      <c r="O389" s="4" t="str">
        <f t="array" aca="true" ref="O3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89" s="4" t="str">
        <f t="array" aca="true" ref="P3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89" s="4" t="str">
        <f t="array" aca="true" ref="Q389">IF(COUNTA(OrderData[[#This Row],[Box Style]],OrderData[[#This Row],[Height (mm)]:[Depth (mm)]])=0,"",_xlfn.XLOOKUP(1, ((MIN(OrderData[[#This Row],[Board H]:[Board W]]) &gt;=BoardSize[Min H]) *(MIN(OrderData[[#This Row],[Board H]:[Board W]]) &lt;BoardSize[Max H])),BoardSize[Size],"?",1))</f>
        <v/>
      </c>
      <c r="R389" s="4" t="str">
        <f t="array" aca="true" ref="R389">IF(COUNTA(OrderData[[#This Row],[Box Style]], OrderData[[#This Row],[Height (mm)]:[Depth (mm)]])=0, "",_xlfn.XLOOKUP(1,  (MAX(OrderData[[#This Row],[Board H]:[Board W]]) &gt;= BoardSize[Min W])  *(MAX(OrderData[[#This Row],[Board H]:[Board W]]) &lt; BoardSize[Max W]),  BoardSize[Size],  "?",1 ))</f>
        <v/>
      </c>
      <c r="S38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89" s="65" t="str">
        <f t="array" aca="true" ref="T38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89" s="39" t="str">
        <f t="array" aca="true" ref="U3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89" s="35" t="str">
        <f t="array" aca="true" ref="V3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89" s="66"/>
    </row>
    <row r="390" spans="2:23" customHeight="1">
      <c r="B390" s="64" t="str">
        <f>IF(COUNTA(OrderData[[#This Row],[Box Style]], OrderData[[#This Row],[Height (mm)]:[Depth (mm)]]) = 0, "", IF(ISNUMBER(B389),  B389+1,  1))</f>
        <v/>
      </c>
      <c r="C390" s="41"/>
      <c r="D390" s="41"/>
      <c r="E390" s="9"/>
      <c r="F390" s="25"/>
      <c r="G390" s="42"/>
      <c r="H390" s="42"/>
      <c r="I390" s="42"/>
      <c r="J390" s="42"/>
      <c r="K390" s="28"/>
      <c r="L390" s="25"/>
      <c r="M390" s="25"/>
      <c r="N390" s="4" t="str">
        <f>IF(ISBLANK(OrderData[[#This Row],[Height (mm)]]),"", IF(ISBLANK(OrderData[[#This Row],[Quantity (default 1)]]), 1,OrderData[[#This Row],[Quantity (default 1)]]))</f>
        <v/>
      </c>
      <c r="O390" s="4" t="str">
        <f t="array" aca="true" ref="O3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0" s="4" t="str">
        <f t="array" aca="true" ref="P3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0" s="4" t="str">
        <f t="array" aca="true" ref="Q390">IF(COUNTA(OrderData[[#This Row],[Box Style]],OrderData[[#This Row],[Height (mm)]:[Depth (mm)]])=0,"",_xlfn.XLOOKUP(1, ((MIN(OrderData[[#This Row],[Board H]:[Board W]]) &gt;=BoardSize[Min H]) *(MIN(OrderData[[#This Row],[Board H]:[Board W]]) &lt;BoardSize[Max H])),BoardSize[Size],"?",1))</f>
        <v/>
      </c>
      <c r="R390" s="4" t="str">
        <f t="array" aca="true" ref="R390">IF(COUNTA(OrderData[[#This Row],[Box Style]], OrderData[[#This Row],[Height (mm)]:[Depth (mm)]])=0, "",_xlfn.XLOOKUP(1,  (MAX(OrderData[[#This Row],[Board H]:[Board W]]) &gt;= BoardSize[Min W])  *(MAX(OrderData[[#This Row],[Board H]:[Board W]]) &lt; BoardSize[Max W]),  BoardSize[Size],  "?",1 ))</f>
        <v/>
      </c>
      <c r="S39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0" s="65" t="str">
        <f t="array" aca="true" ref="T39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0" s="39" t="str">
        <f t="array" aca="true" ref="U3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0" s="35" t="str">
        <f t="array" aca="true" ref="V3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0" s="66"/>
    </row>
    <row r="391" spans="2:23" customHeight="1">
      <c r="B391" s="64" t="str">
        <f>IF(COUNTA(OrderData[[#This Row],[Box Style]], OrderData[[#This Row],[Height (mm)]:[Depth (mm)]]) = 0, "", IF(ISNUMBER(B390),  B390+1,  1))</f>
        <v/>
      </c>
      <c r="C391" s="41"/>
      <c r="D391" s="41"/>
      <c r="E391" s="9"/>
      <c r="F391" s="25"/>
      <c r="G391" s="42"/>
      <c r="H391" s="42"/>
      <c r="I391" s="42"/>
      <c r="J391" s="42"/>
      <c r="K391" s="28"/>
      <c r="L391" s="25"/>
      <c r="M391" s="25"/>
      <c r="N391" s="4" t="str">
        <f>IF(ISBLANK(OrderData[[#This Row],[Height (mm)]]),"", IF(ISBLANK(OrderData[[#This Row],[Quantity (default 1)]]), 1,OrderData[[#This Row],[Quantity (default 1)]]))</f>
        <v/>
      </c>
      <c r="O391" s="4" t="str">
        <f t="array" aca="true" ref="O3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1" s="4" t="str">
        <f t="array" aca="true" ref="P3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1" s="4" t="str">
        <f t="array" aca="true" ref="Q391">IF(COUNTA(OrderData[[#This Row],[Box Style]],OrderData[[#This Row],[Height (mm)]:[Depth (mm)]])=0,"",_xlfn.XLOOKUP(1, ((MIN(OrderData[[#This Row],[Board H]:[Board W]]) &gt;=BoardSize[Min H]) *(MIN(OrderData[[#This Row],[Board H]:[Board W]]) &lt;BoardSize[Max H])),BoardSize[Size],"?",1))</f>
        <v/>
      </c>
      <c r="R391" s="4" t="str">
        <f t="array" aca="true" ref="R391">IF(COUNTA(OrderData[[#This Row],[Box Style]], OrderData[[#This Row],[Height (mm)]:[Depth (mm)]])=0, "",_xlfn.XLOOKUP(1,  (MAX(OrderData[[#This Row],[Board H]:[Board W]]) &gt;= BoardSize[Min W])  *(MAX(OrderData[[#This Row],[Board H]:[Board W]]) &lt; BoardSize[Max W]),  BoardSize[Size],  "?",1 ))</f>
        <v/>
      </c>
      <c r="S39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1" s="65" t="str">
        <f t="array" aca="true" ref="T39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1" s="39" t="str">
        <f t="array" aca="true" ref="U3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1" s="35" t="str">
        <f t="array" aca="true" ref="V3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1" s="66"/>
    </row>
    <row r="392" spans="2:23" customHeight="1">
      <c r="B392" s="64" t="str">
        <f>IF(COUNTA(OrderData[[#This Row],[Box Style]], OrderData[[#This Row],[Height (mm)]:[Depth (mm)]]) = 0, "", IF(ISNUMBER(B391),  B391+1,  1))</f>
        <v/>
      </c>
      <c r="C392" s="41"/>
      <c r="D392" s="41"/>
      <c r="E392" s="9"/>
      <c r="F392" s="25"/>
      <c r="G392" s="42"/>
      <c r="H392" s="42"/>
      <c r="I392" s="42"/>
      <c r="J392" s="42"/>
      <c r="K392" s="28"/>
      <c r="L392" s="25"/>
      <c r="M392" s="25"/>
      <c r="N392" s="4" t="str">
        <f>IF(ISBLANK(OrderData[[#This Row],[Height (mm)]]),"", IF(ISBLANK(OrderData[[#This Row],[Quantity (default 1)]]), 1,OrderData[[#This Row],[Quantity (default 1)]]))</f>
        <v/>
      </c>
      <c r="O392" s="4" t="str">
        <f t="array" aca="true" ref="O3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2" s="4" t="str">
        <f t="array" aca="true" ref="P3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2" s="4" t="str">
        <f t="array" aca="true" ref="Q392">IF(COUNTA(OrderData[[#This Row],[Box Style]],OrderData[[#This Row],[Height (mm)]:[Depth (mm)]])=0,"",_xlfn.XLOOKUP(1, ((MIN(OrderData[[#This Row],[Board H]:[Board W]]) &gt;=BoardSize[Min H]) *(MIN(OrderData[[#This Row],[Board H]:[Board W]]) &lt;BoardSize[Max H])),BoardSize[Size],"?",1))</f>
        <v/>
      </c>
      <c r="R392" s="4" t="str">
        <f t="array" aca="true" ref="R392">IF(COUNTA(OrderData[[#This Row],[Box Style]], OrderData[[#This Row],[Height (mm)]:[Depth (mm)]])=0, "",_xlfn.XLOOKUP(1,  (MAX(OrderData[[#This Row],[Board H]:[Board W]]) &gt;= BoardSize[Min W])  *(MAX(OrderData[[#This Row],[Board H]:[Board W]]) &lt; BoardSize[Max W]),  BoardSize[Size],  "?",1 ))</f>
        <v/>
      </c>
      <c r="S39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2" s="65" t="str">
        <f t="array" aca="true" ref="T39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2" s="39" t="str">
        <f t="array" aca="true" ref="U3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2" s="35" t="str">
        <f t="array" aca="true" ref="V3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2" s="66"/>
    </row>
    <row r="393" spans="2:23" customHeight="1">
      <c r="B393" s="64" t="str">
        <f>IF(COUNTA(OrderData[[#This Row],[Box Style]], OrderData[[#This Row],[Height (mm)]:[Depth (mm)]]) = 0, "", IF(ISNUMBER(B392),  B392+1,  1))</f>
        <v/>
      </c>
      <c r="C393" s="41"/>
      <c r="D393" s="41"/>
      <c r="E393" s="9"/>
      <c r="F393" s="25"/>
      <c r="G393" s="42"/>
      <c r="H393" s="42"/>
      <c r="I393" s="42"/>
      <c r="J393" s="42"/>
      <c r="K393" s="28"/>
      <c r="L393" s="25"/>
      <c r="M393" s="25"/>
      <c r="N393" s="4" t="str">
        <f>IF(ISBLANK(OrderData[[#This Row],[Height (mm)]]),"", IF(ISBLANK(OrderData[[#This Row],[Quantity (default 1)]]), 1,OrderData[[#This Row],[Quantity (default 1)]]))</f>
        <v/>
      </c>
      <c r="O393" s="4" t="str">
        <f t="array" aca="true" ref="O3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3" s="4" t="str">
        <f t="array" aca="true" ref="P3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3" s="4" t="str">
        <f t="array" aca="true" ref="Q393">IF(COUNTA(OrderData[[#This Row],[Box Style]],OrderData[[#This Row],[Height (mm)]:[Depth (mm)]])=0,"",_xlfn.XLOOKUP(1, ((MIN(OrderData[[#This Row],[Board H]:[Board W]]) &gt;=BoardSize[Min H]) *(MIN(OrderData[[#This Row],[Board H]:[Board W]]) &lt;BoardSize[Max H])),BoardSize[Size],"?",1))</f>
        <v/>
      </c>
      <c r="R393" s="4" t="str">
        <f t="array" aca="true" ref="R393">IF(COUNTA(OrderData[[#This Row],[Box Style]], OrderData[[#This Row],[Height (mm)]:[Depth (mm)]])=0, "",_xlfn.XLOOKUP(1,  (MAX(OrderData[[#This Row],[Board H]:[Board W]]) &gt;= BoardSize[Min W])  *(MAX(OrderData[[#This Row],[Board H]:[Board W]]) &lt; BoardSize[Max W]),  BoardSize[Size],  "?",1 ))</f>
        <v/>
      </c>
      <c r="S39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3" s="65" t="str">
        <f t="array" aca="true" ref="T39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3" s="39" t="str">
        <f t="array" aca="true" ref="U3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3" s="35" t="str">
        <f t="array" aca="true" ref="V3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3" s="66"/>
    </row>
    <row r="394" spans="2:23" customHeight="1">
      <c r="B394" s="64" t="str">
        <f>IF(COUNTA(OrderData[[#This Row],[Box Style]], OrderData[[#This Row],[Height (mm)]:[Depth (mm)]]) = 0, "", IF(ISNUMBER(B393),  B393+1,  1))</f>
        <v/>
      </c>
      <c r="C394" s="41"/>
      <c r="D394" s="41"/>
      <c r="E394" s="9"/>
      <c r="F394" s="25"/>
      <c r="G394" s="42"/>
      <c r="H394" s="42"/>
      <c r="I394" s="42"/>
      <c r="J394" s="42"/>
      <c r="K394" s="28"/>
      <c r="L394" s="25"/>
      <c r="M394" s="25"/>
      <c r="N394" s="4" t="str">
        <f>IF(ISBLANK(OrderData[[#This Row],[Height (mm)]]),"", IF(ISBLANK(OrderData[[#This Row],[Quantity (default 1)]]), 1,OrderData[[#This Row],[Quantity (default 1)]]))</f>
        <v/>
      </c>
      <c r="O394" s="4" t="str">
        <f t="array" aca="true" ref="O3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4" s="4" t="str">
        <f t="array" aca="true" ref="P3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4" s="4" t="str">
        <f t="array" aca="true" ref="Q394">IF(COUNTA(OrderData[[#This Row],[Box Style]],OrderData[[#This Row],[Height (mm)]:[Depth (mm)]])=0,"",_xlfn.XLOOKUP(1, ((MIN(OrderData[[#This Row],[Board H]:[Board W]]) &gt;=BoardSize[Min H]) *(MIN(OrderData[[#This Row],[Board H]:[Board W]]) &lt;BoardSize[Max H])),BoardSize[Size],"?",1))</f>
        <v/>
      </c>
      <c r="R394" s="4" t="str">
        <f t="array" aca="true" ref="R394">IF(COUNTA(OrderData[[#This Row],[Box Style]], OrderData[[#This Row],[Height (mm)]:[Depth (mm)]])=0, "",_xlfn.XLOOKUP(1,  (MAX(OrderData[[#This Row],[Board H]:[Board W]]) &gt;= BoardSize[Min W])  *(MAX(OrderData[[#This Row],[Board H]:[Board W]]) &lt; BoardSize[Max W]),  BoardSize[Size],  "?",1 ))</f>
        <v/>
      </c>
      <c r="S39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4" s="65" t="str">
        <f t="array" aca="true" ref="T39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4" s="39" t="str">
        <f t="array" aca="true" ref="U3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4" s="35" t="str">
        <f t="array" aca="true" ref="V3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4" s="66"/>
    </row>
    <row r="395" spans="2:23" customHeight="1">
      <c r="B395" s="64" t="str">
        <f>IF(COUNTA(OrderData[[#This Row],[Box Style]], OrderData[[#This Row],[Height (mm)]:[Depth (mm)]]) = 0, "", IF(ISNUMBER(B394),  B394+1,  1))</f>
        <v/>
      </c>
      <c r="C395" s="41"/>
      <c r="D395" s="41"/>
      <c r="E395" s="9"/>
      <c r="F395" s="25"/>
      <c r="G395" s="42"/>
      <c r="H395" s="42"/>
      <c r="I395" s="42"/>
      <c r="J395" s="42"/>
      <c r="K395" s="28"/>
      <c r="L395" s="25"/>
      <c r="M395" s="25"/>
      <c r="N395" s="4" t="str">
        <f>IF(ISBLANK(OrderData[[#This Row],[Height (mm)]]),"", IF(ISBLANK(OrderData[[#This Row],[Quantity (default 1)]]), 1,OrderData[[#This Row],[Quantity (default 1)]]))</f>
        <v/>
      </c>
      <c r="O395" s="4" t="str">
        <f t="array" aca="true" ref="O3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5" s="4" t="str">
        <f t="array" aca="true" ref="P3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5" s="4" t="str">
        <f t="array" aca="true" ref="Q395">IF(COUNTA(OrderData[[#This Row],[Box Style]],OrderData[[#This Row],[Height (mm)]:[Depth (mm)]])=0,"",_xlfn.XLOOKUP(1, ((MIN(OrderData[[#This Row],[Board H]:[Board W]]) &gt;=BoardSize[Min H]) *(MIN(OrderData[[#This Row],[Board H]:[Board W]]) &lt;BoardSize[Max H])),BoardSize[Size],"?",1))</f>
        <v/>
      </c>
      <c r="R395" s="4" t="str">
        <f t="array" aca="true" ref="R395">IF(COUNTA(OrderData[[#This Row],[Box Style]], OrderData[[#This Row],[Height (mm)]:[Depth (mm)]])=0, "",_xlfn.XLOOKUP(1,  (MAX(OrderData[[#This Row],[Board H]:[Board W]]) &gt;= BoardSize[Min W])  *(MAX(OrderData[[#This Row],[Board H]:[Board W]]) &lt; BoardSize[Max W]),  BoardSize[Size],  "?",1 ))</f>
        <v/>
      </c>
      <c r="S39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5" s="65" t="str">
        <f t="array" aca="true" ref="T39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5" s="39" t="str">
        <f t="array" aca="true" ref="U3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5" s="35" t="str">
        <f t="array" aca="true" ref="V3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5" s="66"/>
    </row>
    <row r="396" spans="2:23" customHeight="1">
      <c r="B396" s="64" t="str">
        <f>IF(COUNTA(OrderData[[#This Row],[Box Style]], OrderData[[#This Row],[Height (mm)]:[Depth (mm)]]) = 0, "", IF(ISNUMBER(B395),  B395+1,  1))</f>
        <v/>
      </c>
      <c r="C396" s="41"/>
      <c r="D396" s="41"/>
      <c r="E396" s="9"/>
      <c r="F396" s="25"/>
      <c r="G396" s="42"/>
      <c r="H396" s="42"/>
      <c r="I396" s="42"/>
      <c r="J396" s="42"/>
      <c r="K396" s="28"/>
      <c r="L396" s="25"/>
      <c r="M396" s="25"/>
      <c r="N396" s="4" t="str">
        <f>IF(ISBLANK(OrderData[[#This Row],[Height (mm)]]),"", IF(ISBLANK(OrderData[[#This Row],[Quantity (default 1)]]), 1,OrderData[[#This Row],[Quantity (default 1)]]))</f>
        <v/>
      </c>
      <c r="O396" s="4" t="str">
        <f t="array" aca="true" ref="O3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6" s="4" t="str">
        <f t="array" aca="true" ref="P3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6" s="4" t="str">
        <f t="array" aca="true" ref="Q396">IF(COUNTA(OrderData[[#This Row],[Box Style]],OrderData[[#This Row],[Height (mm)]:[Depth (mm)]])=0,"",_xlfn.XLOOKUP(1, ((MIN(OrderData[[#This Row],[Board H]:[Board W]]) &gt;=BoardSize[Min H]) *(MIN(OrderData[[#This Row],[Board H]:[Board W]]) &lt;BoardSize[Max H])),BoardSize[Size],"?",1))</f>
        <v/>
      </c>
      <c r="R396" s="4" t="str">
        <f t="array" aca="true" ref="R396">IF(COUNTA(OrderData[[#This Row],[Box Style]], OrderData[[#This Row],[Height (mm)]:[Depth (mm)]])=0, "",_xlfn.XLOOKUP(1,  (MAX(OrderData[[#This Row],[Board H]:[Board W]]) &gt;= BoardSize[Min W])  *(MAX(OrderData[[#This Row],[Board H]:[Board W]]) &lt; BoardSize[Max W]),  BoardSize[Size],  "?",1 ))</f>
        <v/>
      </c>
      <c r="S39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6" s="65" t="str">
        <f t="array" aca="true" ref="T39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6" s="39" t="str">
        <f t="array" aca="true" ref="U3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6" s="35" t="str">
        <f t="array" aca="true" ref="V3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6" s="66"/>
    </row>
    <row r="397" spans="2:23" customHeight="1">
      <c r="B397" s="64" t="str">
        <f>IF(COUNTA(OrderData[[#This Row],[Box Style]], OrderData[[#This Row],[Height (mm)]:[Depth (mm)]]) = 0, "", IF(ISNUMBER(B396),  B396+1,  1))</f>
        <v/>
      </c>
      <c r="C397" s="41"/>
      <c r="D397" s="41"/>
      <c r="E397" s="9"/>
      <c r="F397" s="25"/>
      <c r="G397" s="42"/>
      <c r="H397" s="42"/>
      <c r="I397" s="42"/>
      <c r="J397" s="42"/>
      <c r="K397" s="28"/>
      <c r="L397" s="25"/>
      <c r="M397" s="25"/>
      <c r="N397" s="4" t="str">
        <f>IF(ISBLANK(OrderData[[#This Row],[Height (mm)]]),"", IF(ISBLANK(OrderData[[#This Row],[Quantity (default 1)]]), 1,OrderData[[#This Row],[Quantity (default 1)]]))</f>
        <v/>
      </c>
      <c r="O397" s="4" t="str">
        <f t="array" aca="true" ref="O3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7" s="4" t="str">
        <f t="array" aca="true" ref="P3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7" s="4" t="str">
        <f t="array" aca="true" ref="Q397">IF(COUNTA(OrderData[[#This Row],[Box Style]],OrderData[[#This Row],[Height (mm)]:[Depth (mm)]])=0,"",_xlfn.XLOOKUP(1, ((MIN(OrderData[[#This Row],[Board H]:[Board W]]) &gt;=BoardSize[Min H]) *(MIN(OrderData[[#This Row],[Board H]:[Board W]]) &lt;BoardSize[Max H])),BoardSize[Size],"?",1))</f>
        <v/>
      </c>
      <c r="R397" s="4" t="str">
        <f t="array" aca="true" ref="R397">IF(COUNTA(OrderData[[#This Row],[Box Style]], OrderData[[#This Row],[Height (mm)]:[Depth (mm)]])=0, "",_xlfn.XLOOKUP(1,  (MAX(OrderData[[#This Row],[Board H]:[Board W]]) &gt;= BoardSize[Min W])  *(MAX(OrderData[[#This Row],[Board H]:[Board W]]) &lt; BoardSize[Max W]),  BoardSize[Size],  "?",1 ))</f>
        <v/>
      </c>
      <c r="S39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7" s="65" t="str">
        <f t="array" aca="true" ref="T39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7" s="39" t="str">
        <f t="array" aca="true" ref="U3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7" s="35" t="str">
        <f t="array" aca="true" ref="V3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7" s="66"/>
    </row>
    <row r="398" spans="2:23" customHeight="1">
      <c r="B398" s="64" t="str">
        <f>IF(COUNTA(OrderData[[#This Row],[Box Style]], OrderData[[#This Row],[Height (mm)]:[Depth (mm)]]) = 0, "", IF(ISNUMBER(B397),  B397+1,  1))</f>
        <v/>
      </c>
      <c r="C398" s="41"/>
      <c r="D398" s="41"/>
      <c r="E398" s="9"/>
      <c r="F398" s="25"/>
      <c r="G398" s="42"/>
      <c r="H398" s="42"/>
      <c r="I398" s="42"/>
      <c r="J398" s="42"/>
      <c r="K398" s="28"/>
      <c r="L398" s="25"/>
      <c r="M398" s="25"/>
      <c r="N398" s="4" t="str">
        <f>IF(ISBLANK(OrderData[[#This Row],[Height (mm)]]),"", IF(ISBLANK(OrderData[[#This Row],[Quantity (default 1)]]), 1,OrderData[[#This Row],[Quantity (default 1)]]))</f>
        <v/>
      </c>
      <c r="O398" s="4" t="str">
        <f t="array" aca="true" ref="O3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8" s="4" t="str">
        <f t="array" aca="true" ref="P3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8" s="4" t="str">
        <f t="array" aca="true" ref="Q398">IF(COUNTA(OrderData[[#This Row],[Box Style]],OrderData[[#This Row],[Height (mm)]:[Depth (mm)]])=0,"",_xlfn.XLOOKUP(1, ((MIN(OrderData[[#This Row],[Board H]:[Board W]]) &gt;=BoardSize[Min H]) *(MIN(OrderData[[#This Row],[Board H]:[Board W]]) &lt;BoardSize[Max H])),BoardSize[Size],"?",1))</f>
        <v/>
      </c>
      <c r="R398" s="4" t="str">
        <f t="array" aca="true" ref="R398">IF(COUNTA(OrderData[[#This Row],[Box Style]], OrderData[[#This Row],[Height (mm)]:[Depth (mm)]])=0, "",_xlfn.XLOOKUP(1,  (MAX(OrderData[[#This Row],[Board H]:[Board W]]) &gt;= BoardSize[Min W])  *(MAX(OrderData[[#This Row],[Board H]:[Board W]]) &lt; BoardSize[Max W]),  BoardSize[Size],  "?",1 ))</f>
        <v/>
      </c>
      <c r="S39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8" s="65" t="str">
        <f t="array" aca="true" ref="T39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8" s="39" t="str">
        <f t="array" aca="true" ref="U3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8" s="35" t="str">
        <f t="array" aca="true" ref="V3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8" s="66"/>
    </row>
    <row r="399" spans="2:23" customHeight="1">
      <c r="B399" s="64" t="str">
        <f>IF(COUNTA(OrderData[[#This Row],[Box Style]], OrderData[[#This Row],[Height (mm)]:[Depth (mm)]]) = 0, "", IF(ISNUMBER(B398),  B398+1,  1))</f>
        <v/>
      </c>
      <c r="C399" s="41"/>
      <c r="D399" s="41"/>
      <c r="E399" s="9"/>
      <c r="F399" s="25"/>
      <c r="G399" s="42"/>
      <c r="H399" s="42"/>
      <c r="I399" s="42"/>
      <c r="J399" s="42"/>
      <c r="K399" s="28"/>
      <c r="L399" s="25"/>
      <c r="M399" s="25"/>
      <c r="N399" s="4" t="str">
        <f>IF(ISBLANK(OrderData[[#This Row],[Height (mm)]]),"", IF(ISBLANK(OrderData[[#This Row],[Quantity (default 1)]]), 1,OrderData[[#This Row],[Quantity (default 1)]]))</f>
        <v/>
      </c>
      <c r="O399" s="4" t="str">
        <f t="array" aca="true" ref="O3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399" s="4" t="str">
        <f t="array" aca="true" ref="P3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399" s="4" t="str">
        <f t="array" aca="true" ref="Q399">IF(COUNTA(OrderData[[#This Row],[Box Style]],OrderData[[#This Row],[Height (mm)]:[Depth (mm)]])=0,"",_xlfn.XLOOKUP(1, ((MIN(OrderData[[#This Row],[Board H]:[Board W]]) &gt;=BoardSize[Min H]) *(MIN(OrderData[[#This Row],[Board H]:[Board W]]) &lt;BoardSize[Max H])),BoardSize[Size],"?",1))</f>
        <v/>
      </c>
      <c r="R399" s="4" t="str">
        <f t="array" aca="true" ref="R399">IF(COUNTA(OrderData[[#This Row],[Box Style]], OrderData[[#This Row],[Height (mm)]:[Depth (mm)]])=0, "",_xlfn.XLOOKUP(1,  (MAX(OrderData[[#This Row],[Board H]:[Board W]]) &gt;= BoardSize[Min W])  *(MAX(OrderData[[#This Row],[Board H]:[Board W]]) &lt; BoardSize[Max W]),  BoardSize[Size],  "?",1 ))</f>
        <v/>
      </c>
      <c r="S39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399" s="65" t="str">
        <f t="array" aca="true" ref="T39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399" s="39" t="str">
        <f t="array" aca="true" ref="U3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399" s="35" t="str">
        <f t="array" aca="true" ref="V3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399" s="66"/>
    </row>
    <row r="400" spans="2:23" customHeight="1">
      <c r="B400" s="64" t="str">
        <f>IF(COUNTA(OrderData[[#This Row],[Box Style]], OrderData[[#This Row],[Height (mm)]:[Depth (mm)]]) = 0, "", IF(ISNUMBER(B399),  B399+1,  1))</f>
        <v/>
      </c>
      <c r="C400" s="41"/>
      <c r="D400" s="41"/>
      <c r="E400" s="9"/>
      <c r="F400" s="25"/>
      <c r="G400" s="42"/>
      <c r="H400" s="42"/>
      <c r="I400" s="42"/>
      <c r="J400" s="42"/>
      <c r="K400" s="28"/>
      <c r="L400" s="25"/>
      <c r="M400" s="25"/>
      <c r="N400" s="4" t="str">
        <f>IF(ISBLANK(OrderData[[#This Row],[Height (mm)]]),"", IF(ISBLANK(OrderData[[#This Row],[Quantity (default 1)]]), 1,OrderData[[#This Row],[Quantity (default 1)]]))</f>
        <v/>
      </c>
      <c r="O400" s="4" t="str">
        <f t="array" aca="true" ref="O4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0" s="4" t="str">
        <f t="array" aca="true" ref="P4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0" s="4" t="str">
        <f t="array" aca="true" ref="Q400">IF(COUNTA(OrderData[[#This Row],[Box Style]],OrderData[[#This Row],[Height (mm)]:[Depth (mm)]])=0,"",_xlfn.XLOOKUP(1, ((MIN(OrderData[[#This Row],[Board H]:[Board W]]) &gt;=BoardSize[Min H]) *(MIN(OrderData[[#This Row],[Board H]:[Board W]]) &lt;BoardSize[Max H])),BoardSize[Size],"?",1))</f>
        <v/>
      </c>
      <c r="R400" s="4" t="str">
        <f t="array" aca="true" ref="R400">IF(COUNTA(OrderData[[#This Row],[Box Style]], OrderData[[#This Row],[Height (mm)]:[Depth (mm)]])=0, "",_xlfn.XLOOKUP(1,  (MAX(OrderData[[#This Row],[Board H]:[Board W]]) &gt;= BoardSize[Min W])  *(MAX(OrderData[[#This Row],[Board H]:[Board W]]) &lt; BoardSize[Max W]),  BoardSize[Size],  "?",1 ))</f>
        <v/>
      </c>
      <c r="S40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0" s="65" t="str">
        <f t="array" aca="true" ref="T40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0" s="39" t="str">
        <f t="array" aca="true" ref="U4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0" s="35" t="str">
        <f t="array" aca="true" ref="V4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0" s="66"/>
    </row>
    <row r="401" spans="2:23" customHeight="1">
      <c r="B401" s="64" t="str">
        <f>IF(COUNTA(OrderData[[#This Row],[Box Style]], OrderData[[#This Row],[Height (mm)]:[Depth (mm)]]) = 0, "", IF(ISNUMBER(B400),  B400+1,  1))</f>
        <v/>
      </c>
      <c r="C401" s="41"/>
      <c r="D401" s="41"/>
      <c r="E401" s="9"/>
      <c r="F401" s="25"/>
      <c r="G401" s="42"/>
      <c r="H401" s="42"/>
      <c r="I401" s="42"/>
      <c r="J401" s="42"/>
      <c r="K401" s="28"/>
      <c r="L401" s="25"/>
      <c r="M401" s="25"/>
      <c r="N401" s="4" t="str">
        <f>IF(ISBLANK(OrderData[[#This Row],[Height (mm)]]),"", IF(ISBLANK(OrderData[[#This Row],[Quantity (default 1)]]), 1,OrderData[[#This Row],[Quantity (default 1)]]))</f>
        <v/>
      </c>
      <c r="O401" s="4" t="str">
        <f t="array" aca="true" ref="O40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1" s="4" t="str">
        <f t="array" aca="true" ref="P40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1" s="4" t="str">
        <f t="array" aca="true" ref="Q401">IF(COUNTA(OrderData[[#This Row],[Box Style]],OrderData[[#This Row],[Height (mm)]:[Depth (mm)]])=0,"",_xlfn.XLOOKUP(1, ((MIN(OrderData[[#This Row],[Board H]:[Board W]]) &gt;=BoardSize[Min H]) *(MIN(OrderData[[#This Row],[Board H]:[Board W]]) &lt;BoardSize[Max H])),BoardSize[Size],"?",1))</f>
        <v/>
      </c>
      <c r="R401" s="4" t="str">
        <f t="array" aca="true" ref="R401">IF(COUNTA(OrderData[[#This Row],[Box Style]], OrderData[[#This Row],[Height (mm)]:[Depth (mm)]])=0, "",_xlfn.XLOOKUP(1,  (MAX(OrderData[[#This Row],[Board H]:[Board W]]) &gt;= BoardSize[Min W])  *(MAX(OrderData[[#This Row],[Board H]:[Board W]]) &lt; BoardSize[Max W]),  BoardSize[Size],  "?",1 ))</f>
        <v/>
      </c>
      <c r="S40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1" s="65" t="str">
        <f t="array" aca="true" ref="T40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1" s="39" t="str">
        <f t="array" aca="true" ref="U40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1" s="35" t="str">
        <f t="array" aca="true" ref="V40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1" s="66"/>
    </row>
    <row r="402" spans="2:23" customHeight="1">
      <c r="B402" s="64" t="str">
        <f>IF(COUNTA(OrderData[[#This Row],[Box Style]], OrderData[[#This Row],[Height (mm)]:[Depth (mm)]]) = 0, "", IF(ISNUMBER(B401),  B401+1,  1))</f>
        <v/>
      </c>
      <c r="C402" s="41"/>
      <c r="D402" s="41"/>
      <c r="E402" s="9"/>
      <c r="F402" s="25"/>
      <c r="G402" s="42"/>
      <c r="H402" s="42"/>
      <c r="I402" s="42"/>
      <c r="J402" s="42"/>
      <c r="K402" s="28"/>
      <c r="L402" s="25"/>
      <c r="M402" s="25"/>
      <c r="N402" s="4" t="str">
        <f>IF(ISBLANK(OrderData[[#This Row],[Height (mm)]]),"", IF(ISBLANK(OrderData[[#This Row],[Quantity (default 1)]]), 1,OrderData[[#This Row],[Quantity (default 1)]]))</f>
        <v/>
      </c>
      <c r="O402" s="4" t="str">
        <f t="array" aca="true" ref="O40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2" s="4" t="str">
        <f t="array" aca="true" ref="P40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2" s="4" t="str">
        <f t="array" aca="true" ref="Q402">IF(COUNTA(OrderData[[#This Row],[Box Style]],OrderData[[#This Row],[Height (mm)]:[Depth (mm)]])=0,"",_xlfn.XLOOKUP(1, ((MIN(OrderData[[#This Row],[Board H]:[Board W]]) &gt;=BoardSize[Min H]) *(MIN(OrderData[[#This Row],[Board H]:[Board W]]) &lt;BoardSize[Max H])),BoardSize[Size],"?",1))</f>
        <v/>
      </c>
      <c r="R402" s="4" t="str">
        <f t="array" aca="true" ref="R402">IF(COUNTA(OrderData[[#This Row],[Box Style]], OrderData[[#This Row],[Height (mm)]:[Depth (mm)]])=0, "",_xlfn.XLOOKUP(1,  (MAX(OrderData[[#This Row],[Board H]:[Board W]]) &gt;= BoardSize[Min W])  *(MAX(OrderData[[#This Row],[Board H]:[Board W]]) &lt; BoardSize[Max W]),  BoardSize[Size],  "?",1 ))</f>
        <v/>
      </c>
      <c r="S40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2" s="65" t="str">
        <f t="array" aca="true" ref="T40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2" s="39" t="str">
        <f t="array" aca="true" ref="U40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2" s="35" t="str">
        <f t="array" aca="true" ref="V40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2" s="66"/>
    </row>
    <row r="403" spans="2:23" customHeight="1">
      <c r="B403" s="64" t="str">
        <f>IF(COUNTA(OrderData[[#This Row],[Box Style]], OrderData[[#This Row],[Height (mm)]:[Depth (mm)]]) = 0, "", IF(ISNUMBER(B402),  B402+1,  1))</f>
        <v/>
      </c>
      <c r="C403" s="41"/>
      <c r="D403" s="41"/>
      <c r="E403" s="9"/>
      <c r="F403" s="25"/>
      <c r="G403" s="42"/>
      <c r="H403" s="42"/>
      <c r="I403" s="42"/>
      <c r="J403" s="42"/>
      <c r="K403" s="28"/>
      <c r="L403" s="25"/>
      <c r="M403" s="25"/>
      <c r="N403" s="4" t="str">
        <f>IF(ISBLANK(OrderData[[#This Row],[Height (mm)]]),"", IF(ISBLANK(OrderData[[#This Row],[Quantity (default 1)]]), 1,OrderData[[#This Row],[Quantity (default 1)]]))</f>
        <v/>
      </c>
      <c r="O403" s="4" t="str">
        <f t="array" aca="true" ref="O40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3" s="4" t="str">
        <f t="array" aca="true" ref="P40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3" s="4" t="str">
        <f t="array" aca="true" ref="Q403">IF(COUNTA(OrderData[[#This Row],[Box Style]],OrderData[[#This Row],[Height (mm)]:[Depth (mm)]])=0,"",_xlfn.XLOOKUP(1, ((MIN(OrderData[[#This Row],[Board H]:[Board W]]) &gt;=BoardSize[Min H]) *(MIN(OrderData[[#This Row],[Board H]:[Board W]]) &lt;BoardSize[Max H])),BoardSize[Size],"?",1))</f>
        <v/>
      </c>
      <c r="R403" s="4" t="str">
        <f t="array" aca="true" ref="R403">IF(COUNTA(OrderData[[#This Row],[Box Style]], OrderData[[#This Row],[Height (mm)]:[Depth (mm)]])=0, "",_xlfn.XLOOKUP(1,  (MAX(OrderData[[#This Row],[Board H]:[Board W]]) &gt;= BoardSize[Min W])  *(MAX(OrderData[[#This Row],[Board H]:[Board W]]) &lt; BoardSize[Max W]),  BoardSize[Size],  "?",1 ))</f>
        <v/>
      </c>
      <c r="S40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3" s="65" t="str">
        <f t="array" aca="true" ref="T40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3" s="39" t="str">
        <f t="array" aca="true" ref="U40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3" s="35" t="str">
        <f t="array" aca="true" ref="V40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3" s="66"/>
    </row>
    <row r="404" spans="2:23" customHeight="1">
      <c r="B404" s="64" t="str">
        <f>IF(COUNTA(OrderData[[#This Row],[Box Style]], OrderData[[#This Row],[Height (mm)]:[Depth (mm)]]) = 0, "", IF(ISNUMBER(B403),  B403+1,  1))</f>
        <v/>
      </c>
      <c r="C404" s="41"/>
      <c r="D404" s="41"/>
      <c r="E404" s="9"/>
      <c r="F404" s="25"/>
      <c r="G404" s="42"/>
      <c r="H404" s="42"/>
      <c r="I404" s="42"/>
      <c r="J404" s="42"/>
      <c r="K404" s="28"/>
      <c r="L404" s="25"/>
      <c r="M404" s="25"/>
      <c r="N404" s="4" t="str">
        <f>IF(ISBLANK(OrderData[[#This Row],[Height (mm)]]),"", IF(ISBLANK(OrderData[[#This Row],[Quantity (default 1)]]), 1,OrderData[[#This Row],[Quantity (default 1)]]))</f>
        <v/>
      </c>
      <c r="O404" s="4" t="str">
        <f t="array" aca="true" ref="O40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4" s="4" t="str">
        <f t="array" aca="true" ref="P40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4" s="4" t="str">
        <f t="array" aca="true" ref="Q404">IF(COUNTA(OrderData[[#This Row],[Box Style]],OrderData[[#This Row],[Height (mm)]:[Depth (mm)]])=0,"",_xlfn.XLOOKUP(1, ((MIN(OrderData[[#This Row],[Board H]:[Board W]]) &gt;=BoardSize[Min H]) *(MIN(OrderData[[#This Row],[Board H]:[Board W]]) &lt;BoardSize[Max H])),BoardSize[Size],"?",1))</f>
        <v/>
      </c>
      <c r="R404" s="4" t="str">
        <f t="array" aca="true" ref="R404">IF(COUNTA(OrderData[[#This Row],[Box Style]], OrderData[[#This Row],[Height (mm)]:[Depth (mm)]])=0, "",_xlfn.XLOOKUP(1,  (MAX(OrderData[[#This Row],[Board H]:[Board W]]) &gt;= BoardSize[Min W])  *(MAX(OrderData[[#This Row],[Board H]:[Board W]]) &lt; BoardSize[Max W]),  BoardSize[Size],  "?",1 ))</f>
        <v/>
      </c>
      <c r="S40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4" s="65" t="str">
        <f t="array" aca="true" ref="T40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4" s="39" t="str">
        <f t="array" aca="true" ref="U40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4" s="35" t="str">
        <f t="array" aca="true" ref="V40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4" s="66"/>
    </row>
    <row r="405" spans="2:23" customHeight="1">
      <c r="B405" s="64" t="str">
        <f>IF(COUNTA(OrderData[[#This Row],[Box Style]], OrderData[[#This Row],[Height (mm)]:[Depth (mm)]]) = 0, "", IF(ISNUMBER(B404),  B404+1,  1))</f>
        <v/>
      </c>
      <c r="C405" s="41"/>
      <c r="D405" s="41"/>
      <c r="E405" s="9"/>
      <c r="F405" s="25"/>
      <c r="G405" s="42"/>
      <c r="H405" s="42"/>
      <c r="I405" s="42"/>
      <c r="J405" s="42"/>
      <c r="K405" s="28"/>
      <c r="L405" s="25"/>
      <c r="M405" s="25"/>
      <c r="N405" s="4" t="str">
        <f>IF(ISBLANK(OrderData[[#This Row],[Height (mm)]]),"", IF(ISBLANK(OrderData[[#This Row],[Quantity (default 1)]]), 1,OrderData[[#This Row],[Quantity (default 1)]]))</f>
        <v/>
      </c>
      <c r="O405" s="4" t="str">
        <f t="array" aca="true" ref="O40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5" s="4" t="str">
        <f t="array" aca="true" ref="P40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5" s="4" t="str">
        <f t="array" aca="true" ref="Q405">IF(COUNTA(OrderData[[#This Row],[Box Style]],OrderData[[#This Row],[Height (mm)]:[Depth (mm)]])=0,"",_xlfn.XLOOKUP(1, ((MIN(OrderData[[#This Row],[Board H]:[Board W]]) &gt;=BoardSize[Min H]) *(MIN(OrderData[[#This Row],[Board H]:[Board W]]) &lt;BoardSize[Max H])),BoardSize[Size],"?",1))</f>
        <v/>
      </c>
      <c r="R405" s="4" t="str">
        <f t="array" aca="true" ref="R405">IF(COUNTA(OrderData[[#This Row],[Box Style]], OrderData[[#This Row],[Height (mm)]:[Depth (mm)]])=0, "",_xlfn.XLOOKUP(1,  (MAX(OrderData[[#This Row],[Board H]:[Board W]]) &gt;= BoardSize[Min W])  *(MAX(OrderData[[#This Row],[Board H]:[Board W]]) &lt; BoardSize[Max W]),  BoardSize[Size],  "?",1 ))</f>
        <v/>
      </c>
      <c r="S40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5" s="65" t="str">
        <f t="array" aca="true" ref="T40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5" s="39" t="str">
        <f t="array" aca="true" ref="U40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5" s="35" t="str">
        <f t="array" aca="true" ref="V40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5" s="66"/>
    </row>
    <row r="406" spans="2:23" customHeight="1">
      <c r="B406" s="64" t="str">
        <f>IF(COUNTA(OrderData[[#This Row],[Box Style]], OrderData[[#This Row],[Height (mm)]:[Depth (mm)]]) = 0, "", IF(ISNUMBER(B405),  B405+1,  1))</f>
        <v/>
      </c>
      <c r="C406" s="41"/>
      <c r="D406" s="41"/>
      <c r="E406" s="9"/>
      <c r="F406" s="25"/>
      <c r="G406" s="42"/>
      <c r="H406" s="42"/>
      <c r="I406" s="42"/>
      <c r="J406" s="42"/>
      <c r="K406" s="28"/>
      <c r="L406" s="25"/>
      <c r="M406" s="25"/>
      <c r="N406" s="4" t="str">
        <f>IF(ISBLANK(OrderData[[#This Row],[Height (mm)]]),"", IF(ISBLANK(OrderData[[#This Row],[Quantity (default 1)]]), 1,OrderData[[#This Row],[Quantity (default 1)]]))</f>
        <v/>
      </c>
      <c r="O406" s="4" t="str">
        <f t="array" aca="true" ref="O40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6" s="4" t="str">
        <f t="array" aca="true" ref="P40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6" s="4" t="str">
        <f t="array" aca="true" ref="Q406">IF(COUNTA(OrderData[[#This Row],[Box Style]],OrderData[[#This Row],[Height (mm)]:[Depth (mm)]])=0,"",_xlfn.XLOOKUP(1, ((MIN(OrderData[[#This Row],[Board H]:[Board W]]) &gt;=BoardSize[Min H]) *(MIN(OrderData[[#This Row],[Board H]:[Board W]]) &lt;BoardSize[Max H])),BoardSize[Size],"?",1))</f>
        <v/>
      </c>
      <c r="R406" s="4" t="str">
        <f t="array" aca="true" ref="R406">IF(COUNTA(OrderData[[#This Row],[Box Style]], OrderData[[#This Row],[Height (mm)]:[Depth (mm)]])=0, "",_xlfn.XLOOKUP(1,  (MAX(OrderData[[#This Row],[Board H]:[Board W]]) &gt;= BoardSize[Min W])  *(MAX(OrderData[[#This Row],[Board H]:[Board W]]) &lt; BoardSize[Max W]),  BoardSize[Size],  "?",1 ))</f>
        <v/>
      </c>
      <c r="S40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6" s="65" t="str">
        <f t="array" aca="true" ref="T40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6" s="39" t="str">
        <f t="array" aca="true" ref="U40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6" s="35" t="str">
        <f t="array" aca="true" ref="V40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6" s="66"/>
    </row>
    <row r="407" spans="2:23" customHeight="1">
      <c r="B407" s="64" t="str">
        <f>IF(COUNTA(OrderData[[#This Row],[Box Style]], OrderData[[#This Row],[Height (mm)]:[Depth (mm)]]) = 0, "", IF(ISNUMBER(B406),  B406+1,  1))</f>
        <v/>
      </c>
      <c r="C407" s="41"/>
      <c r="D407" s="41"/>
      <c r="E407" s="9"/>
      <c r="F407" s="25"/>
      <c r="G407" s="42"/>
      <c r="H407" s="42"/>
      <c r="I407" s="42"/>
      <c r="J407" s="42"/>
      <c r="K407" s="28"/>
      <c r="L407" s="25"/>
      <c r="M407" s="25"/>
      <c r="N407" s="4" t="str">
        <f>IF(ISBLANK(OrderData[[#This Row],[Height (mm)]]),"", IF(ISBLANK(OrderData[[#This Row],[Quantity (default 1)]]), 1,OrderData[[#This Row],[Quantity (default 1)]]))</f>
        <v/>
      </c>
      <c r="O407" s="4" t="str">
        <f t="array" aca="true" ref="O40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7" s="4" t="str">
        <f t="array" aca="true" ref="P40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7" s="4" t="str">
        <f t="array" aca="true" ref="Q407">IF(COUNTA(OrderData[[#This Row],[Box Style]],OrderData[[#This Row],[Height (mm)]:[Depth (mm)]])=0,"",_xlfn.XLOOKUP(1, ((MIN(OrderData[[#This Row],[Board H]:[Board W]]) &gt;=BoardSize[Min H]) *(MIN(OrderData[[#This Row],[Board H]:[Board W]]) &lt;BoardSize[Max H])),BoardSize[Size],"?",1))</f>
        <v/>
      </c>
      <c r="R407" s="4" t="str">
        <f t="array" aca="true" ref="R407">IF(COUNTA(OrderData[[#This Row],[Box Style]], OrderData[[#This Row],[Height (mm)]:[Depth (mm)]])=0, "",_xlfn.XLOOKUP(1,  (MAX(OrderData[[#This Row],[Board H]:[Board W]]) &gt;= BoardSize[Min W])  *(MAX(OrderData[[#This Row],[Board H]:[Board W]]) &lt; BoardSize[Max W]),  BoardSize[Size],  "?",1 ))</f>
        <v/>
      </c>
      <c r="S40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7" s="65" t="str">
        <f t="array" aca="true" ref="T40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7" s="39" t="str">
        <f t="array" aca="true" ref="U40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7" s="35" t="str">
        <f t="array" aca="true" ref="V40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7" s="66"/>
    </row>
    <row r="408" spans="2:23" customHeight="1">
      <c r="B408" s="64" t="str">
        <f>IF(COUNTA(OrderData[[#This Row],[Box Style]], OrderData[[#This Row],[Height (mm)]:[Depth (mm)]]) = 0, "", IF(ISNUMBER(B407),  B407+1,  1))</f>
        <v/>
      </c>
      <c r="C408" s="41"/>
      <c r="D408" s="41"/>
      <c r="E408" s="9"/>
      <c r="F408" s="25"/>
      <c r="G408" s="42"/>
      <c r="H408" s="42"/>
      <c r="I408" s="42"/>
      <c r="J408" s="42"/>
      <c r="K408" s="28"/>
      <c r="L408" s="25"/>
      <c r="M408" s="25"/>
      <c r="N408" s="4" t="str">
        <f>IF(ISBLANK(OrderData[[#This Row],[Height (mm)]]),"", IF(ISBLANK(OrderData[[#This Row],[Quantity (default 1)]]), 1,OrderData[[#This Row],[Quantity (default 1)]]))</f>
        <v/>
      </c>
      <c r="O408" s="4" t="str">
        <f t="array" aca="true" ref="O40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8" s="4" t="str">
        <f t="array" aca="true" ref="P40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8" s="4" t="str">
        <f t="array" aca="true" ref="Q408">IF(COUNTA(OrderData[[#This Row],[Box Style]],OrderData[[#This Row],[Height (mm)]:[Depth (mm)]])=0,"",_xlfn.XLOOKUP(1, ((MIN(OrderData[[#This Row],[Board H]:[Board W]]) &gt;=BoardSize[Min H]) *(MIN(OrderData[[#This Row],[Board H]:[Board W]]) &lt;BoardSize[Max H])),BoardSize[Size],"?",1))</f>
        <v/>
      </c>
      <c r="R408" s="4" t="str">
        <f t="array" aca="true" ref="R408">IF(COUNTA(OrderData[[#This Row],[Box Style]], OrderData[[#This Row],[Height (mm)]:[Depth (mm)]])=0, "",_xlfn.XLOOKUP(1,  (MAX(OrderData[[#This Row],[Board H]:[Board W]]) &gt;= BoardSize[Min W])  *(MAX(OrderData[[#This Row],[Board H]:[Board W]]) &lt; BoardSize[Max W]),  BoardSize[Size],  "?",1 ))</f>
        <v/>
      </c>
      <c r="S40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8" s="65" t="str">
        <f t="array" aca="true" ref="T40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8" s="39" t="str">
        <f t="array" aca="true" ref="U40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8" s="35" t="str">
        <f t="array" aca="true" ref="V40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8" s="66"/>
    </row>
    <row r="409" spans="2:23" customHeight="1">
      <c r="B409" s="64" t="str">
        <f>IF(COUNTA(OrderData[[#This Row],[Box Style]], OrderData[[#This Row],[Height (mm)]:[Depth (mm)]]) = 0, "", IF(ISNUMBER(B408),  B408+1,  1))</f>
        <v/>
      </c>
      <c r="C409" s="41"/>
      <c r="D409" s="41"/>
      <c r="E409" s="9"/>
      <c r="F409" s="25"/>
      <c r="G409" s="42"/>
      <c r="H409" s="42"/>
      <c r="I409" s="42"/>
      <c r="J409" s="42"/>
      <c r="K409" s="28"/>
      <c r="L409" s="25"/>
      <c r="M409" s="25"/>
      <c r="N409" s="4" t="str">
        <f>IF(ISBLANK(OrderData[[#This Row],[Height (mm)]]),"", IF(ISBLANK(OrderData[[#This Row],[Quantity (default 1)]]), 1,OrderData[[#This Row],[Quantity (default 1)]]))</f>
        <v/>
      </c>
      <c r="O409" s="4" t="str">
        <f t="array" aca="true" ref="O40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09" s="4" t="str">
        <f t="array" aca="true" ref="P40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09" s="4" t="str">
        <f t="array" aca="true" ref="Q409">IF(COUNTA(OrderData[[#This Row],[Box Style]],OrderData[[#This Row],[Height (mm)]:[Depth (mm)]])=0,"",_xlfn.XLOOKUP(1, ((MIN(OrderData[[#This Row],[Board H]:[Board W]]) &gt;=BoardSize[Min H]) *(MIN(OrderData[[#This Row],[Board H]:[Board W]]) &lt;BoardSize[Max H])),BoardSize[Size],"?",1))</f>
        <v/>
      </c>
      <c r="R409" s="4" t="str">
        <f t="array" aca="true" ref="R409">IF(COUNTA(OrderData[[#This Row],[Box Style]], OrderData[[#This Row],[Height (mm)]:[Depth (mm)]])=0, "",_xlfn.XLOOKUP(1,  (MAX(OrderData[[#This Row],[Board H]:[Board W]]) &gt;= BoardSize[Min W])  *(MAX(OrderData[[#This Row],[Board H]:[Board W]]) &lt; BoardSize[Max W]),  BoardSize[Size],  "?",1 ))</f>
        <v/>
      </c>
      <c r="S40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09" s="65" t="str">
        <f t="array" aca="true" ref="T40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09" s="39" t="str">
        <f t="array" aca="true" ref="U40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09" s="35" t="str">
        <f t="array" aca="true" ref="V40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09" s="66"/>
    </row>
    <row r="410" spans="2:23" customHeight="1">
      <c r="B410" s="64" t="str">
        <f>IF(COUNTA(OrderData[[#This Row],[Box Style]], OrderData[[#This Row],[Height (mm)]:[Depth (mm)]]) = 0, "", IF(ISNUMBER(B409),  B409+1,  1))</f>
        <v/>
      </c>
      <c r="C410" s="41"/>
      <c r="D410" s="41"/>
      <c r="E410" s="9"/>
      <c r="F410" s="25"/>
      <c r="G410" s="42"/>
      <c r="H410" s="42"/>
      <c r="I410" s="42"/>
      <c r="J410" s="42"/>
      <c r="K410" s="28"/>
      <c r="L410" s="25"/>
      <c r="M410" s="25"/>
      <c r="N410" s="4" t="str">
        <f>IF(ISBLANK(OrderData[[#This Row],[Height (mm)]]),"", IF(ISBLANK(OrderData[[#This Row],[Quantity (default 1)]]), 1,OrderData[[#This Row],[Quantity (default 1)]]))</f>
        <v/>
      </c>
      <c r="O410" s="4" t="str">
        <f t="array" aca="true" ref="O4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0" s="4" t="str">
        <f t="array" aca="true" ref="P4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0" s="4" t="str">
        <f t="array" aca="true" ref="Q410">IF(COUNTA(OrderData[[#This Row],[Box Style]],OrderData[[#This Row],[Height (mm)]:[Depth (mm)]])=0,"",_xlfn.XLOOKUP(1, ((MIN(OrderData[[#This Row],[Board H]:[Board W]]) &gt;=BoardSize[Min H]) *(MIN(OrderData[[#This Row],[Board H]:[Board W]]) &lt;BoardSize[Max H])),BoardSize[Size],"?",1))</f>
        <v/>
      </c>
      <c r="R410" s="4" t="str">
        <f t="array" aca="true" ref="R410">IF(COUNTA(OrderData[[#This Row],[Box Style]], OrderData[[#This Row],[Height (mm)]:[Depth (mm)]])=0, "",_xlfn.XLOOKUP(1,  (MAX(OrderData[[#This Row],[Board H]:[Board W]]) &gt;= BoardSize[Min W])  *(MAX(OrderData[[#This Row],[Board H]:[Board W]]) &lt; BoardSize[Max W]),  BoardSize[Size],  "?",1 ))</f>
        <v/>
      </c>
      <c r="S41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0" s="65" t="str">
        <f t="array" aca="true" ref="T41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0" s="39" t="str">
        <f t="array" aca="true" ref="U4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0" s="35" t="str">
        <f t="array" aca="true" ref="V4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0" s="66"/>
    </row>
    <row r="411" spans="2:23" customHeight="1">
      <c r="B411" s="64" t="str">
        <f>IF(COUNTA(OrderData[[#This Row],[Box Style]], OrderData[[#This Row],[Height (mm)]:[Depth (mm)]]) = 0, "", IF(ISNUMBER(B410),  B410+1,  1))</f>
        <v/>
      </c>
      <c r="C411" s="41"/>
      <c r="D411" s="41"/>
      <c r="E411" s="9"/>
      <c r="F411" s="25"/>
      <c r="G411" s="42"/>
      <c r="H411" s="42"/>
      <c r="I411" s="42"/>
      <c r="J411" s="42"/>
      <c r="K411" s="28"/>
      <c r="L411" s="25"/>
      <c r="M411" s="25"/>
      <c r="N411" s="4" t="str">
        <f>IF(ISBLANK(OrderData[[#This Row],[Height (mm)]]),"", IF(ISBLANK(OrderData[[#This Row],[Quantity (default 1)]]), 1,OrderData[[#This Row],[Quantity (default 1)]]))</f>
        <v/>
      </c>
      <c r="O411" s="4" t="str">
        <f t="array" aca="true" ref="O4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1" s="4" t="str">
        <f t="array" aca="true" ref="P4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1" s="4" t="str">
        <f t="array" aca="true" ref="Q411">IF(COUNTA(OrderData[[#This Row],[Box Style]],OrderData[[#This Row],[Height (mm)]:[Depth (mm)]])=0,"",_xlfn.XLOOKUP(1, ((MIN(OrderData[[#This Row],[Board H]:[Board W]]) &gt;=BoardSize[Min H]) *(MIN(OrderData[[#This Row],[Board H]:[Board W]]) &lt;BoardSize[Max H])),BoardSize[Size],"?",1))</f>
        <v/>
      </c>
      <c r="R411" s="4" t="str">
        <f t="array" aca="true" ref="R411">IF(COUNTA(OrderData[[#This Row],[Box Style]], OrderData[[#This Row],[Height (mm)]:[Depth (mm)]])=0, "",_xlfn.XLOOKUP(1,  (MAX(OrderData[[#This Row],[Board H]:[Board W]]) &gt;= BoardSize[Min W])  *(MAX(OrderData[[#This Row],[Board H]:[Board W]]) &lt; BoardSize[Max W]),  BoardSize[Size],  "?",1 ))</f>
        <v/>
      </c>
      <c r="S41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1" s="65" t="str">
        <f t="array" aca="true" ref="T41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1" s="39" t="str">
        <f t="array" aca="true" ref="U4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1" s="35" t="str">
        <f t="array" aca="true" ref="V4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1" s="66"/>
    </row>
    <row r="412" spans="2:23" customHeight="1">
      <c r="B412" s="64" t="str">
        <f>IF(COUNTA(OrderData[[#This Row],[Box Style]], OrderData[[#This Row],[Height (mm)]:[Depth (mm)]]) = 0, "", IF(ISNUMBER(B411),  B411+1,  1))</f>
        <v/>
      </c>
      <c r="C412" s="41"/>
      <c r="D412" s="41"/>
      <c r="E412" s="9"/>
      <c r="F412" s="25"/>
      <c r="G412" s="42"/>
      <c r="H412" s="42"/>
      <c r="I412" s="42"/>
      <c r="J412" s="42"/>
      <c r="K412" s="28"/>
      <c r="L412" s="25"/>
      <c r="M412" s="25"/>
      <c r="N412" s="4" t="str">
        <f>IF(ISBLANK(OrderData[[#This Row],[Height (mm)]]),"", IF(ISBLANK(OrderData[[#This Row],[Quantity (default 1)]]), 1,OrderData[[#This Row],[Quantity (default 1)]]))</f>
        <v/>
      </c>
      <c r="O412" s="4" t="str">
        <f t="array" aca="true" ref="O4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2" s="4" t="str">
        <f t="array" aca="true" ref="P4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2" s="4" t="str">
        <f t="array" aca="true" ref="Q412">IF(COUNTA(OrderData[[#This Row],[Box Style]],OrderData[[#This Row],[Height (mm)]:[Depth (mm)]])=0,"",_xlfn.XLOOKUP(1, ((MIN(OrderData[[#This Row],[Board H]:[Board W]]) &gt;=BoardSize[Min H]) *(MIN(OrderData[[#This Row],[Board H]:[Board W]]) &lt;BoardSize[Max H])),BoardSize[Size],"?",1))</f>
        <v/>
      </c>
      <c r="R412" s="4" t="str">
        <f t="array" aca="true" ref="R412">IF(COUNTA(OrderData[[#This Row],[Box Style]], OrderData[[#This Row],[Height (mm)]:[Depth (mm)]])=0, "",_xlfn.XLOOKUP(1,  (MAX(OrderData[[#This Row],[Board H]:[Board W]]) &gt;= BoardSize[Min W])  *(MAX(OrderData[[#This Row],[Board H]:[Board W]]) &lt; BoardSize[Max W]),  BoardSize[Size],  "?",1 ))</f>
        <v/>
      </c>
      <c r="S41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2" s="65" t="str">
        <f t="array" aca="true" ref="T41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2" s="39" t="str">
        <f t="array" aca="true" ref="U4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2" s="35" t="str">
        <f t="array" aca="true" ref="V4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2" s="66"/>
    </row>
    <row r="413" spans="2:23" customHeight="1">
      <c r="B413" s="64" t="str">
        <f>IF(COUNTA(OrderData[[#This Row],[Box Style]], OrderData[[#This Row],[Height (mm)]:[Depth (mm)]]) = 0, "", IF(ISNUMBER(B412),  B412+1,  1))</f>
        <v/>
      </c>
      <c r="C413" s="41"/>
      <c r="D413" s="41"/>
      <c r="E413" s="9"/>
      <c r="F413" s="25"/>
      <c r="G413" s="42"/>
      <c r="H413" s="42"/>
      <c r="I413" s="42"/>
      <c r="J413" s="42"/>
      <c r="K413" s="28"/>
      <c r="L413" s="25"/>
      <c r="M413" s="25"/>
      <c r="N413" s="4" t="str">
        <f>IF(ISBLANK(OrderData[[#This Row],[Height (mm)]]),"", IF(ISBLANK(OrderData[[#This Row],[Quantity (default 1)]]), 1,OrderData[[#This Row],[Quantity (default 1)]]))</f>
        <v/>
      </c>
      <c r="O413" s="4" t="str">
        <f t="array" aca="true" ref="O4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3" s="4" t="str">
        <f t="array" aca="true" ref="P4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3" s="4" t="str">
        <f t="array" aca="true" ref="Q413">IF(COUNTA(OrderData[[#This Row],[Box Style]],OrderData[[#This Row],[Height (mm)]:[Depth (mm)]])=0,"",_xlfn.XLOOKUP(1, ((MIN(OrderData[[#This Row],[Board H]:[Board W]]) &gt;=BoardSize[Min H]) *(MIN(OrderData[[#This Row],[Board H]:[Board W]]) &lt;BoardSize[Max H])),BoardSize[Size],"?",1))</f>
        <v/>
      </c>
      <c r="R413" s="4" t="str">
        <f t="array" aca="true" ref="R413">IF(COUNTA(OrderData[[#This Row],[Box Style]], OrderData[[#This Row],[Height (mm)]:[Depth (mm)]])=0, "",_xlfn.XLOOKUP(1,  (MAX(OrderData[[#This Row],[Board H]:[Board W]]) &gt;= BoardSize[Min W])  *(MAX(OrderData[[#This Row],[Board H]:[Board W]]) &lt; BoardSize[Max W]),  BoardSize[Size],  "?",1 ))</f>
        <v/>
      </c>
      <c r="S41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3" s="65" t="str">
        <f t="array" aca="true" ref="T41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3" s="39" t="str">
        <f t="array" aca="true" ref="U4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3" s="35" t="str">
        <f t="array" aca="true" ref="V4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3" s="66"/>
    </row>
    <row r="414" spans="2:23" customHeight="1">
      <c r="B414" s="64" t="str">
        <f>IF(COUNTA(OrderData[[#This Row],[Box Style]], OrderData[[#This Row],[Height (mm)]:[Depth (mm)]]) = 0, "", IF(ISNUMBER(B413),  B413+1,  1))</f>
        <v/>
      </c>
      <c r="C414" s="41"/>
      <c r="D414" s="41"/>
      <c r="E414" s="9"/>
      <c r="F414" s="25"/>
      <c r="G414" s="42"/>
      <c r="H414" s="42"/>
      <c r="I414" s="42"/>
      <c r="J414" s="42"/>
      <c r="K414" s="28"/>
      <c r="L414" s="25"/>
      <c r="M414" s="25"/>
      <c r="N414" s="4" t="str">
        <f>IF(ISBLANK(OrderData[[#This Row],[Height (mm)]]),"", IF(ISBLANK(OrderData[[#This Row],[Quantity (default 1)]]), 1,OrderData[[#This Row],[Quantity (default 1)]]))</f>
        <v/>
      </c>
      <c r="O414" s="4" t="str">
        <f t="array" aca="true" ref="O4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4" s="4" t="str">
        <f t="array" aca="true" ref="P4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4" s="4" t="str">
        <f t="array" aca="true" ref="Q414">IF(COUNTA(OrderData[[#This Row],[Box Style]],OrderData[[#This Row],[Height (mm)]:[Depth (mm)]])=0,"",_xlfn.XLOOKUP(1, ((MIN(OrderData[[#This Row],[Board H]:[Board W]]) &gt;=BoardSize[Min H]) *(MIN(OrderData[[#This Row],[Board H]:[Board W]]) &lt;BoardSize[Max H])),BoardSize[Size],"?",1))</f>
        <v/>
      </c>
      <c r="R414" s="4" t="str">
        <f t="array" aca="true" ref="R414">IF(COUNTA(OrderData[[#This Row],[Box Style]], OrderData[[#This Row],[Height (mm)]:[Depth (mm)]])=0, "",_xlfn.XLOOKUP(1,  (MAX(OrderData[[#This Row],[Board H]:[Board W]]) &gt;= BoardSize[Min W])  *(MAX(OrderData[[#This Row],[Board H]:[Board W]]) &lt; BoardSize[Max W]),  BoardSize[Size],  "?",1 ))</f>
        <v/>
      </c>
      <c r="S41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4" s="65" t="str">
        <f t="array" aca="true" ref="T41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4" s="39" t="str">
        <f t="array" aca="true" ref="U4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4" s="35" t="str">
        <f t="array" aca="true" ref="V4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4" s="66"/>
    </row>
    <row r="415" spans="2:23" customHeight="1">
      <c r="B415" s="64" t="str">
        <f>IF(COUNTA(OrderData[[#This Row],[Box Style]], OrderData[[#This Row],[Height (mm)]:[Depth (mm)]]) = 0, "", IF(ISNUMBER(B414),  B414+1,  1))</f>
        <v/>
      </c>
      <c r="C415" s="41"/>
      <c r="D415" s="41"/>
      <c r="E415" s="9"/>
      <c r="F415" s="25"/>
      <c r="G415" s="42"/>
      <c r="H415" s="42"/>
      <c r="I415" s="42"/>
      <c r="J415" s="42"/>
      <c r="K415" s="28"/>
      <c r="L415" s="25"/>
      <c r="M415" s="25"/>
      <c r="N415" s="4" t="str">
        <f>IF(ISBLANK(OrderData[[#This Row],[Height (mm)]]),"", IF(ISBLANK(OrderData[[#This Row],[Quantity (default 1)]]), 1,OrderData[[#This Row],[Quantity (default 1)]]))</f>
        <v/>
      </c>
      <c r="O415" s="4" t="str">
        <f t="array" aca="true" ref="O4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5" s="4" t="str">
        <f t="array" aca="true" ref="P4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5" s="4" t="str">
        <f t="array" aca="true" ref="Q415">IF(COUNTA(OrderData[[#This Row],[Box Style]],OrderData[[#This Row],[Height (mm)]:[Depth (mm)]])=0,"",_xlfn.XLOOKUP(1, ((MIN(OrderData[[#This Row],[Board H]:[Board W]]) &gt;=BoardSize[Min H]) *(MIN(OrderData[[#This Row],[Board H]:[Board W]]) &lt;BoardSize[Max H])),BoardSize[Size],"?",1))</f>
        <v/>
      </c>
      <c r="R415" s="4" t="str">
        <f t="array" aca="true" ref="R415">IF(COUNTA(OrderData[[#This Row],[Box Style]], OrderData[[#This Row],[Height (mm)]:[Depth (mm)]])=0, "",_xlfn.XLOOKUP(1,  (MAX(OrderData[[#This Row],[Board H]:[Board W]]) &gt;= BoardSize[Min W])  *(MAX(OrderData[[#This Row],[Board H]:[Board W]]) &lt; BoardSize[Max W]),  BoardSize[Size],  "?",1 ))</f>
        <v/>
      </c>
      <c r="S41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5" s="65" t="str">
        <f t="array" aca="true" ref="T41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5" s="39" t="str">
        <f t="array" aca="true" ref="U4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5" s="35" t="str">
        <f t="array" aca="true" ref="V4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5" s="66"/>
    </row>
    <row r="416" spans="2:23" customHeight="1">
      <c r="B416" s="64" t="str">
        <f>IF(COUNTA(OrderData[[#This Row],[Box Style]], OrderData[[#This Row],[Height (mm)]:[Depth (mm)]]) = 0, "", IF(ISNUMBER(B415),  B415+1,  1))</f>
        <v/>
      </c>
      <c r="C416" s="41"/>
      <c r="D416" s="41"/>
      <c r="E416" s="9"/>
      <c r="F416" s="25"/>
      <c r="G416" s="42"/>
      <c r="H416" s="42"/>
      <c r="I416" s="42"/>
      <c r="J416" s="42"/>
      <c r="K416" s="28"/>
      <c r="L416" s="25"/>
      <c r="M416" s="25"/>
      <c r="N416" s="4" t="str">
        <f>IF(ISBLANK(OrderData[[#This Row],[Height (mm)]]),"", IF(ISBLANK(OrderData[[#This Row],[Quantity (default 1)]]), 1,OrderData[[#This Row],[Quantity (default 1)]]))</f>
        <v/>
      </c>
      <c r="O416" s="4" t="str">
        <f t="array" aca="true" ref="O4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6" s="4" t="str">
        <f t="array" aca="true" ref="P4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6" s="4" t="str">
        <f t="array" aca="true" ref="Q416">IF(COUNTA(OrderData[[#This Row],[Box Style]],OrderData[[#This Row],[Height (mm)]:[Depth (mm)]])=0,"",_xlfn.XLOOKUP(1, ((MIN(OrderData[[#This Row],[Board H]:[Board W]]) &gt;=BoardSize[Min H]) *(MIN(OrderData[[#This Row],[Board H]:[Board W]]) &lt;BoardSize[Max H])),BoardSize[Size],"?",1))</f>
        <v/>
      </c>
      <c r="R416" s="4" t="str">
        <f t="array" aca="true" ref="R416">IF(COUNTA(OrderData[[#This Row],[Box Style]], OrderData[[#This Row],[Height (mm)]:[Depth (mm)]])=0, "",_xlfn.XLOOKUP(1,  (MAX(OrderData[[#This Row],[Board H]:[Board W]]) &gt;= BoardSize[Min W])  *(MAX(OrderData[[#This Row],[Board H]:[Board W]]) &lt; BoardSize[Max W]),  BoardSize[Size],  "?",1 ))</f>
        <v/>
      </c>
      <c r="S41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6" s="65" t="str">
        <f t="array" aca="true" ref="T41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6" s="39" t="str">
        <f t="array" aca="true" ref="U4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6" s="35" t="str">
        <f t="array" aca="true" ref="V4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6" s="66"/>
    </row>
    <row r="417" spans="2:23" customHeight="1">
      <c r="B417" s="64" t="str">
        <f>IF(COUNTA(OrderData[[#This Row],[Box Style]], OrderData[[#This Row],[Height (mm)]:[Depth (mm)]]) = 0, "", IF(ISNUMBER(B416),  B416+1,  1))</f>
        <v/>
      </c>
      <c r="C417" s="41"/>
      <c r="D417" s="41"/>
      <c r="E417" s="9"/>
      <c r="F417" s="25"/>
      <c r="G417" s="42"/>
      <c r="H417" s="42"/>
      <c r="I417" s="42"/>
      <c r="J417" s="42"/>
      <c r="K417" s="28"/>
      <c r="L417" s="25"/>
      <c r="M417" s="25"/>
      <c r="N417" s="4" t="str">
        <f>IF(ISBLANK(OrderData[[#This Row],[Height (mm)]]),"", IF(ISBLANK(OrderData[[#This Row],[Quantity (default 1)]]), 1,OrderData[[#This Row],[Quantity (default 1)]]))</f>
        <v/>
      </c>
      <c r="O417" s="4" t="str">
        <f t="array" aca="true" ref="O4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7" s="4" t="str">
        <f t="array" aca="true" ref="P4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7" s="4" t="str">
        <f t="array" aca="true" ref="Q417">IF(COUNTA(OrderData[[#This Row],[Box Style]],OrderData[[#This Row],[Height (mm)]:[Depth (mm)]])=0,"",_xlfn.XLOOKUP(1, ((MIN(OrderData[[#This Row],[Board H]:[Board W]]) &gt;=BoardSize[Min H]) *(MIN(OrderData[[#This Row],[Board H]:[Board W]]) &lt;BoardSize[Max H])),BoardSize[Size],"?",1))</f>
        <v/>
      </c>
      <c r="R417" s="4" t="str">
        <f t="array" aca="true" ref="R417">IF(COUNTA(OrderData[[#This Row],[Box Style]], OrderData[[#This Row],[Height (mm)]:[Depth (mm)]])=0, "",_xlfn.XLOOKUP(1,  (MAX(OrderData[[#This Row],[Board H]:[Board W]]) &gt;= BoardSize[Min W])  *(MAX(OrderData[[#This Row],[Board H]:[Board W]]) &lt; BoardSize[Max W]),  BoardSize[Size],  "?",1 ))</f>
        <v/>
      </c>
      <c r="S41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7" s="65" t="str">
        <f t="array" aca="true" ref="T41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7" s="39" t="str">
        <f t="array" aca="true" ref="U4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7" s="35" t="str">
        <f t="array" aca="true" ref="V4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7" s="66"/>
    </row>
    <row r="418" spans="2:23" customHeight="1">
      <c r="B418" s="64" t="str">
        <f>IF(COUNTA(OrderData[[#This Row],[Box Style]], OrderData[[#This Row],[Height (mm)]:[Depth (mm)]]) = 0, "", IF(ISNUMBER(B417),  B417+1,  1))</f>
        <v/>
      </c>
      <c r="C418" s="41"/>
      <c r="D418" s="41"/>
      <c r="E418" s="9"/>
      <c r="F418" s="25"/>
      <c r="G418" s="42"/>
      <c r="H418" s="42"/>
      <c r="I418" s="42"/>
      <c r="J418" s="42"/>
      <c r="K418" s="28"/>
      <c r="L418" s="25"/>
      <c r="M418" s="25"/>
      <c r="N418" s="4" t="str">
        <f>IF(ISBLANK(OrderData[[#This Row],[Height (mm)]]),"", IF(ISBLANK(OrderData[[#This Row],[Quantity (default 1)]]), 1,OrderData[[#This Row],[Quantity (default 1)]]))</f>
        <v/>
      </c>
      <c r="O418" s="4" t="str">
        <f t="array" aca="true" ref="O4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8" s="4" t="str">
        <f t="array" aca="true" ref="P4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8" s="4" t="str">
        <f t="array" aca="true" ref="Q418">IF(COUNTA(OrderData[[#This Row],[Box Style]],OrderData[[#This Row],[Height (mm)]:[Depth (mm)]])=0,"",_xlfn.XLOOKUP(1, ((MIN(OrderData[[#This Row],[Board H]:[Board W]]) &gt;=BoardSize[Min H]) *(MIN(OrderData[[#This Row],[Board H]:[Board W]]) &lt;BoardSize[Max H])),BoardSize[Size],"?",1))</f>
        <v/>
      </c>
      <c r="R418" s="4" t="str">
        <f t="array" aca="true" ref="R418">IF(COUNTA(OrderData[[#This Row],[Box Style]], OrderData[[#This Row],[Height (mm)]:[Depth (mm)]])=0, "",_xlfn.XLOOKUP(1,  (MAX(OrderData[[#This Row],[Board H]:[Board W]]) &gt;= BoardSize[Min W])  *(MAX(OrderData[[#This Row],[Board H]:[Board W]]) &lt; BoardSize[Max W]),  BoardSize[Size],  "?",1 ))</f>
        <v/>
      </c>
      <c r="S41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8" s="65" t="str">
        <f t="array" aca="true" ref="T41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8" s="39" t="str">
        <f t="array" aca="true" ref="U4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8" s="35" t="str">
        <f t="array" aca="true" ref="V4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8" s="66"/>
    </row>
    <row r="419" spans="2:23" customHeight="1">
      <c r="B419" s="64" t="str">
        <f>IF(COUNTA(OrderData[[#This Row],[Box Style]], OrderData[[#This Row],[Height (mm)]:[Depth (mm)]]) = 0, "", IF(ISNUMBER(B418),  B418+1,  1))</f>
        <v/>
      </c>
      <c r="C419" s="41"/>
      <c r="D419" s="41"/>
      <c r="E419" s="9"/>
      <c r="F419" s="25"/>
      <c r="G419" s="42"/>
      <c r="H419" s="42"/>
      <c r="I419" s="42"/>
      <c r="J419" s="42"/>
      <c r="K419" s="28"/>
      <c r="L419" s="25"/>
      <c r="M419" s="25"/>
      <c r="N419" s="4" t="str">
        <f>IF(ISBLANK(OrderData[[#This Row],[Height (mm)]]),"", IF(ISBLANK(OrderData[[#This Row],[Quantity (default 1)]]), 1,OrderData[[#This Row],[Quantity (default 1)]]))</f>
        <v/>
      </c>
      <c r="O419" s="4" t="str">
        <f t="array" aca="true" ref="O4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19" s="4" t="str">
        <f t="array" aca="true" ref="P4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19" s="4" t="str">
        <f t="array" aca="true" ref="Q419">IF(COUNTA(OrderData[[#This Row],[Box Style]],OrderData[[#This Row],[Height (mm)]:[Depth (mm)]])=0,"",_xlfn.XLOOKUP(1, ((MIN(OrderData[[#This Row],[Board H]:[Board W]]) &gt;=BoardSize[Min H]) *(MIN(OrderData[[#This Row],[Board H]:[Board W]]) &lt;BoardSize[Max H])),BoardSize[Size],"?",1))</f>
        <v/>
      </c>
      <c r="R419" s="4" t="str">
        <f t="array" aca="true" ref="R419">IF(COUNTA(OrderData[[#This Row],[Box Style]], OrderData[[#This Row],[Height (mm)]:[Depth (mm)]])=0, "",_xlfn.XLOOKUP(1,  (MAX(OrderData[[#This Row],[Board H]:[Board W]]) &gt;= BoardSize[Min W])  *(MAX(OrderData[[#This Row],[Board H]:[Board W]]) &lt; BoardSize[Max W]),  BoardSize[Size],  "?",1 ))</f>
        <v/>
      </c>
      <c r="S41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19" s="65" t="str">
        <f t="array" aca="true" ref="T41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19" s="39" t="str">
        <f t="array" aca="true" ref="U4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19" s="35" t="str">
        <f t="array" aca="true" ref="V4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19" s="66"/>
    </row>
    <row r="420" spans="2:23" customHeight="1">
      <c r="B420" s="64" t="str">
        <f>IF(COUNTA(OrderData[[#This Row],[Box Style]], OrderData[[#This Row],[Height (mm)]:[Depth (mm)]]) = 0, "", IF(ISNUMBER(B419),  B419+1,  1))</f>
        <v/>
      </c>
      <c r="C420" s="41"/>
      <c r="D420" s="41"/>
      <c r="E420" s="9"/>
      <c r="F420" s="25"/>
      <c r="G420" s="42"/>
      <c r="H420" s="42"/>
      <c r="I420" s="42"/>
      <c r="J420" s="42"/>
      <c r="K420" s="28"/>
      <c r="L420" s="25"/>
      <c r="M420" s="25"/>
      <c r="N420" s="4" t="str">
        <f>IF(ISBLANK(OrderData[[#This Row],[Height (mm)]]),"", IF(ISBLANK(OrderData[[#This Row],[Quantity (default 1)]]), 1,OrderData[[#This Row],[Quantity (default 1)]]))</f>
        <v/>
      </c>
      <c r="O420" s="4" t="str">
        <f t="array" aca="true" ref="O4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0" s="4" t="str">
        <f t="array" aca="true" ref="P4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0" s="4" t="str">
        <f t="array" aca="true" ref="Q420">IF(COUNTA(OrderData[[#This Row],[Box Style]],OrderData[[#This Row],[Height (mm)]:[Depth (mm)]])=0,"",_xlfn.XLOOKUP(1, ((MIN(OrderData[[#This Row],[Board H]:[Board W]]) &gt;=BoardSize[Min H]) *(MIN(OrderData[[#This Row],[Board H]:[Board W]]) &lt;BoardSize[Max H])),BoardSize[Size],"?",1))</f>
        <v/>
      </c>
      <c r="R420" s="4" t="str">
        <f t="array" aca="true" ref="R420">IF(COUNTA(OrderData[[#This Row],[Box Style]], OrderData[[#This Row],[Height (mm)]:[Depth (mm)]])=0, "",_xlfn.XLOOKUP(1,  (MAX(OrderData[[#This Row],[Board H]:[Board W]]) &gt;= BoardSize[Min W])  *(MAX(OrderData[[#This Row],[Board H]:[Board W]]) &lt; BoardSize[Max W]),  BoardSize[Size],  "?",1 ))</f>
        <v/>
      </c>
      <c r="S42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0" s="65" t="str">
        <f t="array" aca="true" ref="T42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0" s="39" t="str">
        <f t="array" aca="true" ref="U4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0" s="35" t="str">
        <f t="array" aca="true" ref="V4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0" s="66"/>
    </row>
    <row r="421" spans="2:23" customHeight="1">
      <c r="B421" s="64" t="str">
        <f>IF(COUNTA(OrderData[[#This Row],[Box Style]], OrderData[[#This Row],[Height (mm)]:[Depth (mm)]]) = 0, "", IF(ISNUMBER(B420),  B420+1,  1))</f>
        <v/>
      </c>
      <c r="C421" s="41"/>
      <c r="D421" s="41"/>
      <c r="E421" s="9"/>
      <c r="F421" s="25"/>
      <c r="G421" s="42"/>
      <c r="H421" s="42"/>
      <c r="I421" s="42"/>
      <c r="J421" s="42"/>
      <c r="K421" s="28"/>
      <c r="L421" s="25"/>
      <c r="M421" s="25"/>
      <c r="N421" s="4" t="str">
        <f>IF(ISBLANK(OrderData[[#This Row],[Height (mm)]]),"", IF(ISBLANK(OrderData[[#This Row],[Quantity (default 1)]]), 1,OrderData[[#This Row],[Quantity (default 1)]]))</f>
        <v/>
      </c>
      <c r="O421" s="4" t="str">
        <f t="array" aca="true" ref="O4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1" s="4" t="str">
        <f t="array" aca="true" ref="P4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1" s="4" t="str">
        <f t="array" aca="true" ref="Q421">IF(COUNTA(OrderData[[#This Row],[Box Style]],OrderData[[#This Row],[Height (mm)]:[Depth (mm)]])=0,"",_xlfn.XLOOKUP(1, ((MIN(OrderData[[#This Row],[Board H]:[Board W]]) &gt;=BoardSize[Min H]) *(MIN(OrderData[[#This Row],[Board H]:[Board W]]) &lt;BoardSize[Max H])),BoardSize[Size],"?",1))</f>
        <v/>
      </c>
      <c r="R421" s="4" t="str">
        <f t="array" aca="true" ref="R421">IF(COUNTA(OrderData[[#This Row],[Box Style]], OrderData[[#This Row],[Height (mm)]:[Depth (mm)]])=0, "",_xlfn.XLOOKUP(1,  (MAX(OrderData[[#This Row],[Board H]:[Board W]]) &gt;= BoardSize[Min W])  *(MAX(OrderData[[#This Row],[Board H]:[Board W]]) &lt; BoardSize[Max W]),  BoardSize[Size],  "?",1 ))</f>
        <v/>
      </c>
      <c r="S42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1" s="65" t="str">
        <f t="array" aca="true" ref="T42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1" s="39" t="str">
        <f t="array" aca="true" ref="U4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1" s="35" t="str">
        <f t="array" aca="true" ref="V4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1" s="66"/>
    </row>
    <row r="422" spans="2:23" customHeight="1">
      <c r="B422" s="64" t="str">
        <f>IF(COUNTA(OrderData[[#This Row],[Box Style]], OrderData[[#This Row],[Height (mm)]:[Depth (mm)]]) = 0, "", IF(ISNUMBER(B421),  B421+1,  1))</f>
        <v/>
      </c>
      <c r="C422" s="41"/>
      <c r="D422" s="41"/>
      <c r="E422" s="9"/>
      <c r="F422" s="25"/>
      <c r="G422" s="42"/>
      <c r="H422" s="42"/>
      <c r="I422" s="42"/>
      <c r="J422" s="42"/>
      <c r="K422" s="28"/>
      <c r="L422" s="25"/>
      <c r="M422" s="25"/>
      <c r="N422" s="4" t="str">
        <f>IF(ISBLANK(OrderData[[#This Row],[Height (mm)]]),"", IF(ISBLANK(OrderData[[#This Row],[Quantity (default 1)]]), 1,OrderData[[#This Row],[Quantity (default 1)]]))</f>
        <v/>
      </c>
      <c r="O422" s="4" t="str">
        <f t="array" aca="true" ref="O4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2" s="4" t="str">
        <f t="array" aca="true" ref="P4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2" s="4" t="str">
        <f t="array" aca="true" ref="Q422">IF(COUNTA(OrderData[[#This Row],[Box Style]],OrderData[[#This Row],[Height (mm)]:[Depth (mm)]])=0,"",_xlfn.XLOOKUP(1, ((MIN(OrderData[[#This Row],[Board H]:[Board W]]) &gt;=BoardSize[Min H]) *(MIN(OrderData[[#This Row],[Board H]:[Board W]]) &lt;BoardSize[Max H])),BoardSize[Size],"?",1))</f>
        <v/>
      </c>
      <c r="R422" s="4" t="str">
        <f t="array" aca="true" ref="R422">IF(COUNTA(OrderData[[#This Row],[Box Style]], OrderData[[#This Row],[Height (mm)]:[Depth (mm)]])=0, "",_xlfn.XLOOKUP(1,  (MAX(OrderData[[#This Row],[Board H]:[Board W]]) &gt;= BoardSize[Min W])  *(MAX(OrderData[[#This Row],[Board H]:[Board W]]) &lt; BoardSize[Max W]),  BoardSize[Size],  "?",1 ))</f>
        <v/>
      </c>
      <c r="S42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2" s="65" t="str">
        <f t="array" aca="true" ref="T42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2" s="39" t="str">
        <f t="array" aca="true" ref="U4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2" s="35" t="str">
        <f t="array" aca="true" ref="V4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2" s="66"/>
    </row>
    <row r="423" spans="2:23" customHeight="1">
      <c r="B423" s="64" t="str">
        <f>IF(COUNTA(OrderData[[#This Row],[Box Style]], OrderData[[#This Row],[Height (mm)]:[Depth (mm)]]) = 0, "", IF(ISNUMBER(B422),  B422+1,  1))</f>
        <v/>
      </c>
      <c r="C423" s="41"/>
      <c r="D423" s="41"/>
      <c r="E423" s="9"/>
      <c r="F423" s="25"/>
      <c r="G423" s="42"/>
      <c r="H423" s="42"/>
      <c r="I423" s="42"/>
      <c r="J423" s="42"/>
      <c r="K423" s="28"/>
      <c r="L423" s="25"/>
      <c r="M423" s="25"/>
      <c r="N423" s="4" t="str">
        <f>IF(ISBLANK(OrderData[[#This Row],[Height (mm)]]),"", IF(ISBLANK(OrderData[[#This Row],[Quantity (default 1)]]), 1,OrderData[[#This Row],[Quantity (default 1)]]))</f>
        <v/>
      </c>
      <c r="O423" s="4" t="str">
        <f t="array" aca="true" ref="O4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3" s="4" t="str">
        <f t="array" aca="true" ref="P4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3" s="4" t="str">
        <f t="array" aca="true" ref="Q423">IF(COUNTA(OrderData[[#This Row],[Box Style]],OrderData[[#This Row],[Height (mm)]:[Depth (mm)]])=0,"",_xlfn.XLOOKUP(1, ((MIN(OrderData[[#This Row],[Board H]:[Board W]]) &gt;=BoardSize[Min H]) *(MIN(OrderData[[#This Row],[Board H]:[Board W]]) &lt;BoardSize[Max H])),BoardSize[Size],"?",1))</f>
        <v/>
      </c>
      <c r="R423" s="4" t="str">
        <f t="array" aca="true" ref="R423">IF(COUNTA(OrderData[[#This Row],[Box Style]], OrderData[[#This Row],[Height (mm)]:[Depth (mm)]])=0, "",_xlfn.XLOOKUP(1,  (MAX(OrderData[[#This Row],[Board H]:[Board W]]) &gt;= BoardSize[Min W])  *(MAX(OrderData[[#This Row],[Board H]:[Board W]]) &lt; BoardSize[Max W]),  BoardSize[Size],  "?",1 ))</f>
        <v/>
      </c>
      <c r="S42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3" s="65" t="str">
        <f t="array" aca="true" ref="T42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3" s="39" t="str">
        <f t="array" aca="true" ref="U4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3" s="35" t="str">
        <f t="array" aca="true" ref="V4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3" s="66"/>
    </row>
    <row r="424" spans="2:23" customHeight="1">
      <c r="B424" s="64" t="str">
        <f>IF(COUNTA(OrderData[[#This Row],[Box Style]], OrderData[[#This Row],[Height (mm)]:[Depth (mm)]]) = 0, "", IF(ISNUMBER(B423),  B423+1,  1))</f>
        <v/>
      </c>
      <c r="C424" s="41"/>
      <c r="D424" s="41"/>
      <c r="E424" s="9"/>
      <c r="F424" s="25"/>
      <c r="G424" s="42"/>
      <c r="H424" s="42"/>
      <c r="I424" s="42"/>
      <c r="J424" s="42"/>
      <c r="K424" s="28"/>
      <c r="L424" s="25"/>
      <c r="M424" s="25"/>
      <c r="N424" s="4" t="str">
        <f>IF(ISBLANK(OrderData[[#This Row],[Height (mm)]]),"", IF(ISBLANK(OrderData[[#This Row],[Quantity (default 1)]]), 1,OrderData[[#This Row],[Quantity (default 1)]]))</f>
        <v/>
      </c>
      <c r="O424" s="4" t="str">
        <f t="array" aca="true" ref="O4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4" s="4" t="str">
        <f t="array" aca="true" ref="P4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4" s="4" t="str">
        <f t="array" aca="true" ref="Q424">IF(COUNTA(OrderData[[#This Row],[Box Style]],OrderData[[#This Row],[Height (mm)]:[Depth (mm)]])=0,"",_xlfn.XLOOKUP(1, ((MIN(OrderData[[#This Row],[Board H]:[Board W]]) &gt;=BoardSize[Min H]) *(MIN(OrderData[[#This Row],[Board H]:[Board W]]) &lt;BoardSize[Max H])),BoardSize[Size],"?",1))</f>
        <v/>
      </c>
      <c r="R424" s="4" t="str">
        <f t="array" aca="true" ref="R424">IF(COUNTA(OrderData[[#This Row],[Box Style]], OrderData[[#This Row],[Height (mm)]:[Depth (mm)]])=0, "",_xlfn.XLOOKUP(1,  (MAX(OrderData[[#This Row],[Board H]:[Board W]]) &gt;= BoardSize[Min W])  *(MAX(OrderData[[#This Row],[Board H]:[Board W]]) &lt; BoardSize[Max W]),  BoardSize[Size],  "?",1 ))</f>
        <v/>
      </c>
      <c r="S42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4" s="65" t="str">
        <f t="array" aca="true" ref="T42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4" s="39" t="str">
        <f t="array" aca="true" ref="U4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4" s="35" t="str">
        <f t="array" aca="true" ref="V4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4" s="66"/>
    </row>
    <row r="425" spans="2:23" customHeight="1">
      <c r="B425" s="64" t="str">
        <f>IF(COUNTA(OrderData[[#This Row],[Box Style]], OrderData[[#This Row],[Height (mm)]:[Depth (mm)]]) = 0, "", IF(ISNUMBER(B424),  B424+1,  1))</f>
        <v/>
      </c>
      <c r="C425" s="41"/>
      <c r="D425" s="41"/>
      <c r="E425" s="9"/>
      <c r="F425" s="25"/>
      <c r="G425" s="42"/>
      <c r="H425" s="42"/>
      <c r="I425" s="42"/>
      <c r="J425" s="42"/>
      <c r="K425" s="28"/>
      <c r="L425" s="25"/>
      <c r="M425" s="25"/>
      <c r="N425" s="4" t="str">
        <f>IF(ISBLANK(OrderData[[#This Row],[Height (mm)]]),"", IF(ISBLANK(OrderData[[#This Row],[Quantity (default 1)]]), 1,OrderData[[#This Row],[Quantity (default 1)]]))</f>
        <v/>
      </c>
      <c r="O425" s="4" t="str">
        <f t="array" aca="true" ref="O4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5" s="4" t="str">
        <f t="array" aca="true" ref="P4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5" s="4" t="str">
        <f t="array" aca="true" ref="Q425">IF(COUNTA(OrderData[[#This Row],[Box Style]],OrderData[[#This Row],[Height (mm)]:[Depth (mm)]])=0,"",_xlfn.XLOOKUP(1, ((MIN(OrderData[[#This Row],[Board H]:[Board W]]) &gt;=BoardSize[Min H]) *(MIN(OrderData[[#This Row],[Board H]:[Board W]]) &lt;BoardSize[Max H])),BoardSize[Size],"?",1))</f>
        <v/>
      </c>
      <c r="R425" s="4" t="str">
        <f t="array" aca="true" ref="R425">IF(COUNTA(OrderData[[#This Row],[Box Style]], OrderData[[#This Row],[Height (mm)]:[Depth (mm)]])=0, "",_xlfn.XLOOKUP(1,  (MAX(OrderData[[#This Row],[Board H]:[Board W]]) &gt;= BoardSize[Min W])  *(MAX(OrderData[[#This Row],[Board H]:[Board W]]) &lt; BoardSize[Max W]),  BoardSize[Size],  "?",1 ))</f>
        <v/>
      </c>
      <c r="S42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5" s="65" t="str">
        <f t="array" aca="true" ref="T42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5" s="39" t="str">
        <f t="array" aca="true" ref="U4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5" s="35" t="str">
        <f t="array" aca="true" ref="V4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5" s="66"/>
    </row>
    <row r="426" spans="2:23" customHeight="1">
      <c r="B426" s="64" t="str">
        <f>IF(COUNTA(OrderData[[#This Row],[Box Style]], OrderData[[#This Row],[Height (mm)]:[Depth (mm)]]) = 0, "", IF(ISNUMBER(B425),  B425+1,  1))</f>
        <v/>
      </c>
      <c r="C426" s="41"/>
      <c r="D426" s="41"/>
      <c r="E426" s="9"/>
      <c r="F426" s="25"/>
      <c r="G426" s="42"/>
      <c r="H426" s="42"/>
      <c r="I426" s="42"/>
      <c r="J426" s="42"/>
      <c r="K426" s="28"/>
      <c r="L426" s="25"/>
      <c r="M426" s="25"/>
      <c r="N426" s="4" t="str">
        <f>IF(ISBLANK(OrderData[[#This Row],[Height (mm)]]),"", IF(ISBLANK(OrderData[[#This Row],[Quantity (default 1)]]), 1,OrderData[[#This Row],[Quantity (default 1)]]))</f>
        <v/>
      </c>
      <c r="O426" s="4" t="str">
        <f t="array" aca="true" ref="O4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6" s="4" t="str">
        <f t="array" aca="true" ref="P4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6" s="4" t="str">
        <f t="array" aca="true" ref="Q426">IF(COUNTA(OrderData[[#This Row],[Box Style]],OrderData[[#This Row],[Height (mm)]:[Depth (mm)]])=0,"",_xlfn.XLOOKUP(1, ((MIN(OrderData[[#This Row],[Board H]:[Board W]]) &gt;=BoardSize[Min H]) *(MIN(OrderData[[#This Row],[Board H]:[Board W]]) &lt;BoardSize[Max H])),BoardSize[Size],"?",1))</f>
        <v/>
      </c>
      <c r="R426" s="4" t="str">
        <f t="array" aca="true" ref="R426">IF(COUNTA(OrderData[[#This Row],[Box Style]], OrderData[[#This Row],[Height (mm)]:[Depth (mm)]])=0, "",_xlfn.XLOOKUP(1,  (MAX(OrderData[[#This Row],[Board H]:[Board W]]) &gt;= BoardSize[Min W])  *(MAX(OrderData[[#This Row],[Board H]:[Board W]]) &lt; BoardSize[Max W]),  BoardSize[Size],  "?",1 ))</f>
        <v/>
      </c>
      <c r="S42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6" s="65" t="str">
        <f t="array" aca="true" ref="T42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6" s="39" t="str">
        <f t="array" aca="true" ref="U4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6" s="35" t="str">
        <f t="array" aca="true" ref="V4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6" s="66"/>
    </row>
    <row r="427" spans="2:23" customHeight="1">
      <c r="B427" s="64" t="str">
        <f>IF(COUNTA(OrderData[[#This Row],[Box Style]], OrderData[[#This Row],[Height (mm)]:[Depth (mm)]]) = 0, "", IF(ISNUMBER(B426),  B426+1,  1))</f>
        <v/>
      </c>
      <c r="C427" s="41"/>
      <c r="D427" s="41"/>
      <c r="E427" s="9"/>
      <c r="F427" s="25"/>
      <c r="G427" s="42"/>
      <c r="H427" s="42"/>
      <c r="I427" s="42"/>
      <c r="J427" s="42"/>
      <c r="K427" s="28"/>
      <c r="L427" s="25"/>
      <c r="M427" s="25"/>
      <c r="N427" s="4" t="str">
        <f>IF(ISBLANK(OrderData[[#This Row],[Height (mm)]]),"", IF(ISBLANK(OrderData[[#This Row],[Quantity (default 1)]]), 1,OrderData[[#This Row],[Quantity (default 1)]]))</f>
        <v/>
      </c>
      <c r="O427" s="4" t="str">
        <f t="array" aca="true" ref="O4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7" s="4" t="str">
        <f t="array" aca="true" ref="P4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7" s="4" t="str">
        <f t="array" aca="true" ref="Q427">IF(COUNTA(OrderData[[#This Row],[Box Style]],OrderData[[#This Row],[Height (mm)]:[Depth (mm)]])=0,"",_xlfn.XLOOKUP(1, ((MIN(OrderData[[#This Row],[Board H]:[Board W]]) &gt;=BoardSize[Min H]) *(MIN(OrderData[[#This Row],[Board H]:[Board W]]) &lt;BoardSize[Max H])),BoardSize[Size],"?",1))</f>
        <v/>
      </c>
      <c r="R427" s="4" t="str">
        <f t="array" aca="true" ref="R427">IF(COUNTA(OrderData[[#This Row],[Box Style]], OrderData[[#This Row],[Height (mm)]:[Depth (mm)]])=0, "",_xlfn.XLOOKUP(1,  (MAX(OrderData[[#This Row],[Board H]:[Board W]]) &gt;= BoardSize[Min W])  *(MAX(OrderData[[#This Row],[Board H]:[Board W]]) &lt; BoardSize[Max W]),  BoardSize[Size],  "?",1 ))</f>
        <v/>
      </c>
      <c r="S42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7" s="65" t="str">
        <f t="array" aca="true" ref="T42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7" s="39" t="str">
        <f t="array" aca="true" ref="U4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7" s="35" t="str">
        <f t="array" aca="true" ref="V4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7" s="66"/>
    </row>
    <row r="428" spans="2:23" customHeight="1">
      <c r="B428" s="64" t="str">
        <f>IF(COUNTA(OrderData[[#This Row],[Box Style]], OrderData[[#This Row],[Height (mm)]:[Depth (mm)]]) = 0, "", IF(ISNUMBER(B427),  B427+1,  1))</f>
        <v/>
      </c>
      <c r="C428" s="41"/>
      <c r="D428" s="41"/>
      <c r="E428" s="9"/>
      <c r="F428" s="25"/>
      <c r="G428" s="42"/>
      <c r="H428" s="42"/>
      <c r="I428" s="42"/>
      <c r="J428" s="42"/>
      <c r="K428" s="28"/>
      <c r="L428" s="25"/>
      <c r="M428" s="25"/>
      <c r="N428" s="4" t="str">
        <f>IF(ISBLANK(OrderData[[#This Row],[Height (mm)]]),"", IF(ISBLANK(OrderData[[#This Row],[Quantity (default 1)]]), 1,OrderData[[#This Row],[Quantity (default 1)]]))</f>
        <v/>
      </c>
      <c r="O428" s="4" t="str">
        <f t="array" aca="true" ref="O4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8" s="4" t="str">
        <f t="array" aca="true" ref="P4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8" s="4" t="str">
        <f t="array" aca="true" ref="Q428">IF(COUNTA(OrderData[[#This Row],[Box Style]],OrderData[[#This Row],[Height (mm)]:[Depth (mm)]])=0,"",_xlfn.XLOOKUP(1, ((MIN(OrderData[[#This Row],[Board H]:[Board W]]) &gt;=BoardSize[Min H]) *(MIN(OrderData[[#This Row],[Board H]:[Board W]]) &lt;BoardSize[Max H])),BoardSize[Size],"?",1))</f>
        <v/>
      </c>
      <c r="R428" s="4" t="str">
        <f t="array" aca="true" ref="R428">IF(COUNTA(OrderData[[#This Row],[Box Style]], OrderData[[#This Row],[Height (mm)]:[Depth (mm)]])=0, "",_xlfn.XLOOKUP(1,  (MAX(OrderData[[#This Row],[Board H]:[Board W]]) &gt;= BoardSize[Min W])  *(MAX(OrderData[[#This Row],[Board H]:[Board W]]) &lt; BoardSize[Max W]),  BoardSize[Size],  "?",1 ))</f>
        <v/>
      </c>
      <c r="S42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8" s="65" t="str">
        <f t="array" aca="true" ref="T42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8" s="39" t="str">
        <f t="array" aca="true" ref="U4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8" s="35" t="str">
        <f t="array" aca="true" ref="V4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8" s="66"/>
    </row>
    <row r="429" spans="2:23" customHeight="1">
      <c r="B429" s="64" t="str">
        <f>IF(COUNTA(OrderData[[#This Row],[Box Style]], OrderData[[#This Row],[Height (mm)]:[Depth (mm)]]) = 0, "", IF(ISNUMBER(B428),  B428+1,  1))</f>
        <v/>
      </c>
      <c r="C429" s="41"/>
      <c r="D429" s="41"/>
      <c r="E429" s="9"/>
      <c r="F429" s="25"/>
      <c r="G429" s="42"/>
      <c r="H429" s="42"/>
      <c r="I429" s="42"/>
      <c r="J429" s="42"/>
      <c r="K429" s="28"/>
      <c r="L429" s="25"/>
      <c r="M429" s="25"/>
      <c r="N429" s="4" t="str">
        <f>IF(ISBLANK(OrderData[[#This Row],[Height (mm)]]),"", IF(ISBLANK(OrderData[[#This Row],[Quantity (default 1)]]), 1,OrderData[[#This Row],[Quantity (default 1)]]))</f>
        <v/>
      </c>
      <c r="O429" s="4" t="str">
        <f t="array" aca="true" ref="O4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29" s="4" t="str">
        <f t="array" aca="true" ref="P4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29" s="4" t="str">
        <f t="array" aca="true" ref="Q429">IF(COUNTA(OrderData[[#This Row],[Box Style]],OrderData[[#This Row],[Height (mm)]:[Depth (mm)]])=0,"",_xlfn.XLOOKUP(1, ((MIN(OrderData[[#This Row],[Board H]:[Board W]]) &gt;=BoardSize[Min H]) *(MIN(OrderData[[#This Row],[Board H]:[Board W]]) &lt;BoardSize[Max H])),BoardSize[Size],"?",1))</f>
        <v/>
      </c>
      <c r="R429" s="4" t="str">
        <f t="array" aca="true" ref="R429">IF(COUNTA(OrderData[[#This Row],[Box Style]], OrderData[[#This Row],[Height (mm)]:[Depth (mm)]])=0, "",_xlfn.XLOOKUP(1,  (MAX(OrderData[[#This Row],[Board H]:[Board W]]) &gt;= BoardSize[Min W])  *(MAX(OrderData[[#This Row],[Board H]:[Board W]]) &lt; BoardSize[Max W]),  BoardSize[Size],  "?",1 ))</f>
        <v/>
      </c>
      <c r="S42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29" s="65" t="str">
        <f t="array" aca="true" ref="T42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29" s="39" t="str">
        <f t="array" aca="true" ref="U4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29" s="35" t="str">
        <f t="array" aca="true" ref="V4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29" s="66"/>
    </row>
    <row r="430" spans="2:23" customHeight="1">
      <c r="B430" s="64" t="str">
        <f>IF(COUNTA(OrderData[[#This Row],[Box Style]], OrderData[[#This Row],[Height (mm)]:[Depth (mm)]]) = 0, "", IF(ISNUMBER(B429),  B429+1,  1))</f>
        <v/>
      </c>
      <c r="C430" s="41"/>
      <c r="D430" s="41"/>
      <c r="E430" s="9"/>
      <c r="F430" s="25"/>
      <c r="G430" s="42"/>
      <c r="H430" s="42"/>
      <c r="I430" s="42"/>
      <c r="J430" s="42"/>
      <c r="K430" s="28"/>
      <c r="L430" s="25"/>
      <c r="M430" s="25"/>
      <c r="N430" s="4" t="str">
        <f>IF(ISBLANK(OrderData[[#This Row],[Height (mm)]]),"", IF(ISBLANK(OrderData[[#This Row],[Quantity (default 1)]]), 1,OrderData[[#This Row],[Quantity (default 1)]]))</f>
        <v/>
      </c>
      <c r="O430" s="4" t="str">
        <f t="array" aca="true" ref="O4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0" s="4" t="str">
        <f t="array" aca="true" ref="P4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0" s="4" t="str">
        <f t="array" aca="true" ref="Q430">IF(COUNTA(OrderData[[#This Row],[Box Style]],OrderData[[#This Row],[Height (mm)]:[Depth (mm)]])=0,"",_xlfn.XLOOKUP(1, ((MIN(OrderData[[#This Row],[Board H]:[Board W]]) &gt;=BoardSize[Min H]) *(MIN(OrderData[[#This Row],[Board H]:[Board W]]) &lt;BoardSize[Max H])),BoardSize[Size],"?",1))</f>
        <v/>
      </c>
      <c r="R430" s="4" t="str">
        <f t="array" aca="true" ref="R430">IF(COUNTA(OrderData[[#This Row],[Box Style]], OrderData[[#This Row],[Height (mm)]:[Depth (mm)]])=0, "",_xlfn.XLOOKUP(1,  (MAX(OrderData[[#This Row],[Board H]:[Board W]]) &gt;= BoardSize[Min W])  *(MAX(OrderData[[#This Row],[Board H]:[Board W]]) &lt; BoardSize[Max W]),  BoardSize[Size],  "?",1 ))</f>
        <v/>
      </c>
      <c r="S43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0" s="65" t="str">
        <f t="array" aca="true" ref="T43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0" s="39" t="str">
        <f t="array" aca="true" ref="U4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0" s="35" t="str">
        <f t="array" aca="true" ref="V4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0" s="66"/>
    </row>
    <row r="431" spans="2:23" customHeight="1">
      <c r="B431" s="64" t="str">
        <f>IF(COUNTA(OrderData[[#This Row],[Box Style]], OrderData[[#This Row],[Height (mm)]:[Depth (mm)]]) = 0, "", IF(ISNUMBER(B430),  B430+1,  1))</f>
        <v/>
      </c>
      <c r="C431" s="41"/>
      <c r="D431" s="41"/>
      <c r="E431" s="9"/>
      <c r="F431" s="25"/>
      <c r="G431" s="42"/>
      <c r="H431" s="42"/>
      <c r="I431" s="42"/>
      <c r="J431" s="42"/>
      <c r="K431" s="28"/>
      <c r="L431" s="25"/>
      <c r="M431" s="25"/>
      <c r="N431" s="4" t="str">
        <f>IF(ISBLANK(OrderData[[#This Row],[Height (mm)]]),"", IF(ISBLANK(OrderData[[#This Row],[Quantity (default 1)]]), 1,OrderData[[#This Row],[Quantity (default 1)]]))</f>
        <v/>
      </c>
      <c r="O431" s="4" t="str">
        <f t="array" aca="true" ref="O4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1" s="4" t="str">
        <f t="array" aca="true" ref="P4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1" s="4" t="str">
        <f t="array" aca="true" ref="Q431">IF(COUNTA(OrderData[[#This Row],[Box Style]],OrderData[[#This Row],[Height (mm)]:[Depth (mm)]])=0,"",_xlfn.XLOOKUP(1, ((MIN(OrderData[[#This Row],[Board H]:[Board W]]) &gt;=BoardSize[Min H]) *(MIN(OrderData[[#This Row],[Board H]:[Board W]]) &lt;BoardSize[Max H])),BoardSize[Size],"?",1))</f>
        <v/>
      </c>
      <c r="R431" s="4" t="str">
        <f t="array" aca="true" ref="R431">IF(COUNTA(OrderData[[#This Row],[Box Style]], OrderData[[#This Row],[Height (mm)]:[Depth (mm)]])=0, "",_xlfn.XLOOKUP(1,  (MAX(OrderData[[#This Row],[Board H]:[Board W]]) &gt;= BoardSize[Min W])  *(MAX(OrderData[[#This Row],[Board H]:[Board W]]) &lt; BoardSize[Max W]),  BoardSize[Size],  "?",1 ))</f>
        <v/>
      </c>
      <c r="S43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1" s="65" t="str">
        <f t="array" aca="true" ref="T43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1" s="39" t="str">
        <f t="array" aca="true" ref="U4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1" s="35" t="str">
        <f t="array" aca="true" ref="V4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1" s="66"/>
    </row>
    <row r="432" spans="2:23" customHeight="1">
      <c r="B432" s="64" t="str">
        <f>IF(COUNTA(OrderData[[#This Row],[Box Style]], OrderData[[#This Row],[Height (mm)]:[Depth (mm)]]) = 0, "", IF(ISNUMBER(B431),  B431+1,  1))</f>
        <v/>
      </c>
      <c r="C432" s="41"/>
      <c r="D432" s="41"/>
      <c r="E432" s="9"/>
      <c r="F432" s="25"/>
      <c r="G432" s="42"/>
      <c r="H432" s="42"/>
      <c r="I432" s="42"/>
      <c r="J432" s="42"/>
      <c r="K432" s="28"/>
      <c r="L432" s="25"/>
      <c r="M432" s="25"/>
      <c r="N432" s="4" t="str">
        <f>IF(ISBLANK(OrderData[[#This Row],[Height (mm)]]),"", IF(ISBLANK(OrderData[[#This Row],[Quantity (default 1)]]), 1,OrderData[[#This Row],[Quantity (default 1)]]))</f>
        <v/>
      </c>
      <c r="O432" s="4" t="str">
        <f t="array" aca="true" ref="O4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2" s="4" t="str">
        <f t="array" aca="true" ref="P4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2" s="4" t="str">
        <f t="array" aca="true" ref="Q432">IF(COUNTA(OrderData[[#This Row],[Box Style]],OrderData[[#This Row],[Height (mm)]:[Depth (mm)]])=0,"",_xlfn.XLOOKUP(1, ((MIN(OrderData[[#This Row],[Board H]:[Board W]]) &gt;=BoardSize[Min H]) *(MIN(OrderData[[#This Row],[Board H]:[Board W]]) &lt;BoardSize[Max H])),BoardSize[Size],"?",1))</f>
        <v/>
      </c>
      <c r="R432" s="4" t="str">
        <f t="array" aca="true" ref="R432">IF(COUNTA(OrderData[[#This Row],[Box Style]], OrderData[[#This Row],[Height (mm)]:[Depth (mm)]])=0, "",_xlfn.XLOOKUP(1,  (MAX(OrderData[[#This Row],[Board H]:[Board W]]) &gt;= BoardSize[Min W])  *(MAX(OrderData[[#This Row],[Board H]:[Board W]]) &lt; BoardSize[Max W]),  BoardSize[Size],  "?",1 ))</f>
        <v/>
      </c>
      <c r="S43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2" s="65" t="str">
        <f t="array" aca="true" ref="T43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2" s="39" t="str">
        <f t="array" aca="true" ref="U4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2" s="35" t="str">
        <f t="array" aca="true" ref="V4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2" s="66"/>
    </row>
    <row r="433" spans="2:23" customHeight="1">
      <c r="B433" s="64" t="str">
        <f>IF(COUNTA(OrderData[[#This Row],[Box Style]], OrderData[[#This Row],[Height (mm)]:[Depth (mm)]]) = 0, "", IF(ISNUMBER(B432),  B432+1,  1))</f>
        <v/>
      </c>
      <c r="C433" s="41"/>
      <c r="D433" s="41"/>
      <c r="E433" s="9"/>
      <c r="F433" s="25"/>
      <c r="G433" s="42"/>
      <c r="H433" s="42"/>
      <c r="I433" s="42"/>
      <c r="J433" s="42"/>
      <c r="K433" s="28"/>
      <c r="L433" s="25"/>
      <c r="M433" s="25"/>
      <c r="N433" s="4" t="str">
        <f>IF(ISBLANK(OrderData[[#This Row],[Height (mm)]]),"", IF(ISBLANK(OrderData[[#This Row],[Quantity (default 1)]]), 1,OrderData[[#This Row],[Quantity (default 1)]]))</f>
        <v/>
      </c>
      <c r="O433" s="4" t="str">
        <f t="array" aca="true" ref="O4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3" s="4" t="str">
        <f t="array" aca="true" ref="P4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3" s="4" t="str">
        <f t="array" aca="true" ref="Q433">IF(COUNTA(OrderData[[#This Row],[Box Style]],OrderData[[#This Row],[Height (mm)]:[Depth (mm)]])=0,"",_xlfn.XLOOKUP(1, ((MIN(OrderData[[#This Row],[Board H]:[Board W]]) &gt;=BoardSize[Min H]) *(MIN(OrderData[[#This Row],[Board H]:[Board W]]) &lt;BoardSize[Max H])),BoardSize[Size],"?",1))</f>
        <v/>
      </c>
      <c r="R433" s="4" t="str">
        <f t="array" aca="true" ref="R433">IF(COUNTA(OrderData[[#This Row],[Box Style]], OrderData[[#This Row],[Height (mm)]:[Depth (mm)]])=0, "",_xlfn.XLOOKUP(1,  (MAX(OrderData[[#This Row],[Board H]:[Board W]]) &gt;= BoardSize[Min W])  *(MAX(OrderData[[#This Row],[Board H]:[Board W]]) &lt; BoardSize[Max W]),  BoardSize[Size],  "?",1 ))</f>
        <v/>
      </c>
      <c r="S43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3" s="65" t="str">
        <f t="array" aca="true" ref="T43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3" s="39" t="str">
        <f t="array" aca="true" ref="U4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3" s="35" t="str">
        <f t="array" aca="true" ref="V4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3" s="66"/>
    </row>
    <row r="434" spans="2:23" customHeight="1">
      <c r="B434" s="64" t="str">
        <f>IF(COUNTA(OrderData[[#This Row],[Box Style]], OrderData[[#This Row],[Height (mm)]:[Depth (mm)]]) = 0, "", IF(ISNUMBER(B433),  B433+1,  1))</f>
        <v/>
      </c>
      <c r="C434" s="41"/>
      <c r="D434" s="41"/>
      <c r="E434" s="9"/>
      <c r="F434" s="25"/>
      <c r="G434" s="42"/>
      <c r="H434" s="42"/>
      <c r="I434" s="42"/>
      <c r="J434" s="42"/>
      <c r="K434" s="28"/>
      <c r="L434" s="25"/>
      <c r="M434" s="25"/>
      <c r="N434" s="4" t="str">
        <f>IF(ISBLANK(OrderData[[#This Row],[Height (mm)]]),"", IF(ISBLANK(OrderData[[#This Row],[Quantity (default 1)]]), 1,OrderData[[#This Row],[Quantity (default 1)]]))</f>
        <v/>
      </c>
      <c r="O434" s="4" t="str">
        <f t="array" aca="true" ref="O4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4" s="4" t="str">
        <f t="array" aca="true" ref="P4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4" s="4" t="str">
        <f t="array" aca="true" ref="Q434">IF(COUNTA(OrderData[[#This Row],[Box Style]],OrderData[[#This Row],[Height (mm)]:[Depth (mm)]])=0,"",_xlfn.XLOOKUP(1, ((MIN(OrderData[[#This Row],[Board H]:[Board W]]) &gt;=BoardSize[Min H]) *(MIN(OrderData[[#This Row],[Board H]:[Board W]]) &lt;BoardSize[Max H])),BoardSize[Size],"?",1))</f>
        <v/>
      </c>
      <c r="R434" s="4" t="str">
        <f t="array" aca="true" ref="R434">IF(COUNTA(OrderData[[#This Row],[Box Style]], OrderData[[#This Row],[Height (mm)]:[Depth (mm)]])=0, "",_xlfn.XLOOKUP(1,  (MAX(OrderData[[#This Row],[Board H]:[Board W]]) &gt;= BoardSize[Min W])  *(MAX(OrderData[[#This Row],[Board H]:[Board W]]) &lt; BoardSize[Max W]),  BoardSize[Size],  "?",1 ))</f>
        <v/>
      </c>
      <c r="S43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4" s="65" t="str">
        <f t="array" aca="true" ref="T43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4" s="39" t="str">
        <f t="array" aca="true" ref="U4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4" s="35" t="str">
        <f t="array" aca="true" ref="V4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4" s="66"/>
    </row>
    <row r="435" spans="2:23" customHeight="1">
      <c r="B435" s="64" t="str">
        <f>IF(COUNTA(OrderData[[#This Row],[Box Style]], OrderData[[#This Row],[Height (mm)]:[Depth (mm)]]) = 0, "", IF(ISNUMBER(B434),  B434+1,  1))</f>
        <v/>
      </c>
      <c r="C435" s="41"/>
      <c r="D435" s="41"/>
      <c r="E435" s="9"/>
      <c r="F435" s="25"/>
      <c r="G435" s="42"/>
      <c r="H435" s="42"/>
      <c r="I435" s="42"/>
      <c r="J435" s="42"/>
      <c r="K435" s="28"/>
      <c r="L435" s="25"/>
      <c r="M435" s="25"/>
      <c r="N435" s="4" t="str">
        <f>IF(ISBLANK(OrderData[[#This Row],[Height (mm)]]),"", IF(ISBLANK(OrderData[[#This Row],[Quantity (default 1)]]), 1,OrderData[[#This Row],[Quantity (default 1)]]))</f>
        <v/>
      </c>
      <c r="O435" s="4" t="str">
        <f t="array" aca="true" ref="O4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5" s="4" t="str">
        <f t="array" aca="true" ref="P4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5" s="4" t="str">
        <f t="array" aca="true" ref="Q435">IF(COUNTA(OrderData[[#This Row],[Box Style]],OrderData[[#This Row],[Height (mm)]:[Depth (mm)]])=0,"",_xlfn.XLOOKUP(1, ((MIN(OrderData[[#This Row],[Board H]:[Board W]]) &gt;=BoardSize[Min H]) *(MIN(OrderData[[#This Row],[Board H]:[Board W]]) &lt;BoardSize[Max H])),BoardSize[Size],"?",1))</f>
        <v/>
      </c>
      <c r="R435" s="4" t="str">
        <f t="array" aca="true" ref="R435">IF(COUNTA(OrderData[[#This Row],[Box Style]], OrderData[[#This Row],[Height (mm)]:[Depth (mm)]])=0, "",_xlfn.XLOOKUP(1,  (MAX(OrderData[[#This Row],[Board H]:[Board W]]) &gt;= BoardSize[Min W])  *(MAX(OrderData[[#This Row],[Board H]:[Board W]]) &lt; BoardSize[Max W]),  BoardSize[Size],  "?",1 ))</f>
        <v/>
      </c>
      <c r="S43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5" s="65" t="str">
        <f t="array" aca="true" ref="T43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5" s="39" t="str">
        <f t="array" aca="true" ref="U4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5" s="35" t="str">
        <f t="array" aca="true" ref="V4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5" s="66"/>
    </row>
    <row r="436" spans="2:23" customHeight="1">
      <c r="B436" s="64" t="str">
        <f>IF(COUNTA(OrderData[[#This Row],[Box Style]], OrderData[[#This Row],[Height (mm)]:[Depth (mm)]]) = 0, "", IF(ISNUMBER(B435),  B435+1,  1))</f>
        <v/>
      </c>
      <c r="C436" s="41"/>
      <c r="D436" s="41"/>
      <c r="E436" s="9"/>
      <c r="F436" s="25"/>
      <c r="G436" s="42"/>
      <c r="H436" s="42"/>
      <c r="I436" s="42"/>
      <c r="J436" s="42"/>
      <c r="K436" s="28"/>
      <c r="L436" s="25"/>
      <c r="M436" s="25"/>
      <c r="N436" s="4" t="str">
        <f>IF(ISBLANK(OrderData[[#This Row],[Height (mm)]]),"", IF(ISBLANK(OrderData[[#This Row],[Quantity (default 1)]]), 1,OrderData[[#This Row],[Quantity (default 1)]]))</f>
        <v/>
      </c>
      <c r="O436" s="4" t="str">
        <f t="array" aca="true" ref="O4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6" s="4" t="str">
        <f t="array" aca="true" ref="P4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6" s="4" t="str">
        <f t="array" aca="true" ref="Q436">IF(COUNTA(OrderData[[#This Row],[Box Style]],OrderData[[#This Row],[Height (mm)]:[Depth (mm)]])=0,"",_xlfn.XLOOKUP(1, ((MIN(OrderData[[#This Row],[Board H]:[Board W]]) &gt;=BoardSize[Min H]) *(MIN(OrderData[[#This Row],[Board H]:[Board W]]) &lt;BoardSize[Max H])),BoardSize[Size],"?",1))</f>
        <v/>
      </c>
      <c r="R436" s="4" t="str">
        <f t="array" aca="true" ref="R436">IF(COUNTA(OrderData[[#This Row],[Box Style]], OrderData[[#This Row],[Height (mm)]:[Depth (mm)]])=0, "",_xlfn.XLOOKUP(1,  (MAX(OrderData[[#This Row],[Board H]:[Board W]]) &gt;= BoardSize[Min W])  *(MAX(OrderData[[#This Row],[Board H]:[Board W]]) &lt; BoardSize[Max W]),  BoardSize[Size],  "?",1 ))</f>
        <v/>
      </c>
      <c r="S43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6" s="65" t="str">
        <f t="array" aca="true" ref="T43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6" s="39" t="str">
        <f t="array" aca="true" ref="U4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6" s="35" t="str">
        <f t="array" aca="true" ref="V4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6" s="66"/>
    </row>
    <row r="437" spans="2:23" customHeight="1">
      <c r="B437" s="64" t="str">
        <f>IF(COUNTA(OrderData[[#This Row],[Box Style]], OrderData[[#This Row],[Height (mm)]:[Depth (mm)]]) = 0, "", IF(ISNUMBER(B436),  B436+1,  1))</f>
        <v/>
      </c>
      <c r="C437" s="41"/>
      <c r="D437" s="41"/>
      <c r="E437" s="9"/>
      <c r="F437" s="25"/>
      <c r="G437" s="42"/>
      <c r="H437" s="42"/>
      <c r="I437" s="42"/>
      <c r="J437" s="42"/>
      <c r="K437" s="28"/>
      <c r="L437" s="25"/>
      <c r="M437" s="25"/>
      <c r="N437" s="4" t="str">
        <f>IF(ISBLANK(OrderData[[#This Row],[Height (mm)]]),"", IF(ISBLANK(OrderData[[#This Row],[Quantity (default 1)]]), 1,OrderData[[#This Row],[Quantity (default 1)]]))</f>
        <v/>
      </c>
      <c r="O437" s="4" t="str">
        <f t="array" aca="true" ref="O4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7" s="4" t="str">
        <f t="array" aca="true" ref="P4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7" s="4" t="str">
        <f t="array" aca="true" ref="Q437">IF(COUNTA(OrderData[[#This Row],[Box Style]],OrderData[[#This Row],[Height (mm)]:[Depth (mm)]])=0,"",_xlfn.XLOOKUP(1, ((MIN(OrderData[[#This Row],[Board H]:[Board W]]) &gt;=BoardSize[Min H]) *(MIN(OrderData[[#This Row],[Board H]:[Board W]]) &lt;BoardSize[Max H])),BoardSize[Size],"?",1))</f>
        <v/>
      </c>
      <c r="R437" s="4" t="str">
        <f t="array" aca="true" ref="R437">IF(COUNTA(OrderData[[#This Row],[Box Style]], OrderData[[#This Row],[Height (mm)]:[Depth (mm)]])=0, "",_xlfn.XLOOKUP(1,  (MAX(OrderData[[#This Row],[Board H]:[Board W]]) &gt;= BoardSize[Min W])  *(MAX(OrderData[[#This Row],[Board H]:[Board W]]) &lt; BoardSize[Max W]),  BoardSize[Size],  "?",1 ))</f>
        <v/>
      </c>
      <c r="S43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7" s="65" t="str">
        <f t="array" aca="true" ref="T43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7" s="39" t="str">
        <f t="array" aca="true" ref="U4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7" s="35" t="str">
        <f t="array" aca="true" ref="V4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7" s="66"/>
    </row>
    <row r="438" spans="2:23" customHeight="1">
      <c r="B438" s="64" t="str">
        <f>IF(COUNTA(OrderData[[#This Row],[Box Style]], OrderData[[#This Row],[Height (mm)]:[Depth (mm)]]) = 0, "", IF(ISNUMBER(B437),  B437+1,  1))</f>
        <v/>
      </c>
      <c r="C438" s="41"/>
      <c r="D438" s="41"/>
      <c r="E438" s="9"/>
      <c r="F438" s="25"/>
      <c r="G438" s="42"/>
      <c r="H438" s="42"/>
      <c r="I438" s="42"/>
      <c r="J438" s="42"/>
      <c r="K438" s="28"/>
      <c r="L438" s="25"/>
      <c r="M438" s="25"/>
      <c r="N438" s="4" t="str">
        <f>IF(ISBLANK(OrderData[[#This Row],[Height (mm)]]),"", IF(ISBLANK(OrderData[[#This Row],[Quantity (default 1)]]), 1,OrderData[[#This Row],[Quantity (default 1)]]))</f>
        <v/>
      </c>
      <c r="O438" s="4" t="str">
        <f t="array" aca="true" ref="O4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8" s="4" t="str">
        <f t="array" aca="true" ref="P4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8" s="4" t="str">
        <f t="array" aca="true" ref="Q438">IF(COUNTA(OrderData[[#This Row],[Box Style]],OrderData[[#This Row],[Height (mm)]:[Depth (mm)]])=0,"",_xlfn.XLOOKUP(1, ((MIN(OrderData[[#This Row],[Board H]:[Board W]]) &gt;=BoardSize[Min H]) *(MIN(OrderData[[#This Row],[Board H]:[Board W]]) &lt;BoardSize[Max H])),BoardSize[Size],"?",1))</f>
        <v/>
      </c>
      <c r="R438" s="4" t="str">
        <f t="array" aca="true" ref="R438">IF(COUNTA(OrderData[[#This Row],[Box Style]], OrderData[[#This Row],[Height (mm)]:[Depth (mm)]])=0, "",_xlfn.XLOOKUP(1,  (MAX(OrderData[[#This Row],[Board H]:[Board W]]) &gt;= BoardSize[Min W])  *(MAX(OrderData[[#This Row],[Board H]:[Board W]]) &lt; BoardSize[Max W]),  BoardSize[Size],  "?",1 ))</f>
        <v/>
      </c>
      <c r="S43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8" s="65" t="str">
        <f t="array" aca="true" ref="T43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8" s="39" t="str">
        <f t="array" aca="true" ref="U4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8" s="35" t="str">
        <f t="array" aca="true" ref="V4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8" s="66"/>
    </row>
    <row r="439" spans="2:23" customHeight="1">
      <c r="B439" s="64" t="str">
        <f>IF(COUNTA(OrderData[[#This Row],[Box Style]], OrderData[[#This Row],[Height (mm)]:[Depth (mm)]]) = 0, "", IF(ISNUMBER(B438),  B438+1,  1))</f>
        <v/>
      </c>
      <c r="C439" s="41"/>
      <c r="D439" s="41"/>
      <c r="E439" s="9"/>
      <c r="F439" s="25"/>
      <c r="G439" s="42"/>
      <c r="H439" s="42"/>
      <c r="I439" s="42"/>
      <c r="J439" s="42"/>
      <c r="K439" s="28"/>
      <c r="L439" s="25"/>
      <c r="M439" s="25"/>
      <c r="N439" s="4" t="str">
        <f>IF(ISBLANK(OrderData[[#This Row],[Height (mm)]]),"", IF(ISBLANK(OrderData[[#This Row],[Quantity (default 1)]]), 1,OrderData[[#This Row],[Quantity (default 1)]]))</f>
        <v/>
      </c>
      <c r="O439" s="4" t="str">
        <f t="array" aca="true" ref="O4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39" s="4" t="str">
        <f t="array" aca="true" ref="P4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39" s="4" t="str">
        <f t="array" aca="true" ref="Q439">IF(COUNTA(OrderData[[#This Row],[Box Style]],OrderData[[#This Row],[Height (mm)]:[Depth (mm)]])=0,"",_xlfn.XLOOKUP(1, ((MIN(OrderData[[#This Row],[Board H]:[Board W]]) &gt;=BoardSize[Min H]) *(MIN(OrderData[[#This Row],[Board H]:[Board W]]) &lt;BoardSize[Max H])),BoardSize[Size],"?",1))</f>
        <v/>
      </c>
      <c r="R439" s="4" t="str">
        <f t="array" aca="true" ref="R439">IF(COUNTA(OrderData[[#This Row],[Box Style]], OrderData[[#This Row],[Height (mm)]:[Depth (mm)]])=0, "",_xlfn.XLOOKUP(1,  (MAX(OrderData[[#This Row],[Board H]:[Board W]]) &gt;= BoardSize[Min W])  *(MAX(OrderData[[#This Row],[Board H]:[Board W]]) &lt; BoardSize[Max W]),  BoardSize[Size],  "?",1 ))</f>
        <v/>
      </c>
      <c r="S43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39" s="65" t="str">
        <f t="array" aca="true" ref="T43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39" s="39" t="str">
        <f t="array" aca="true" ref="U4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39" s="35" t="str">
        <f t="array" aca="true" ref="V4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39" s="66"/>
    </row>
    <row r="440" spans="2:23" customHeight="1">
      <c r="B440" s="64" t="str">
        <f>IF(COUNTA(OrderData[[#This Row],[Box Style]], OrderData[[#This Row],[Height (mm)]:[Depth (mm)]]) = 0, "", IF(ISNUMBER(B439),  B439+1,  1))</f>
        <v/>
      </c>
      <c r="C440" s="41"/>
      <c r="D440" s="41"/>
      <c r="E440" s="9"/>
      <c r="F440" s="25"/>
      <c r="G440" s="42"/>
      <c r="H440" s="42"/>
      <c r="I440" s="42"/>
      <c r="J440" s="42"/>
      <c r="K440" s="28"/>
      <c r="L440" s="25"/>
      <c r="M440" s="25"/>
      <c r="N440" s="4" t="str">
        <f>IF(ISBLANK(OrderData[[#This Row],[Height (mm)]]),"", IF(ISBLANK(OrderData[[#This Row],[Quantity (default 1)]]), 1,OrderData[[#This Row],[Quantity (default 1)]]))</f>
        <v/>
      </c>
      <c r="O440" s="4" t="str">
        <f t="array" aca="true" ref="O4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0" s="4" t="str">
        <f t="array" aca="true" ref="P4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0" s="4" t="str">
        <f t="array" aca="true" ref="Q440">IF(COUNTA(OrderData[[#This Row],[Box Style]],OrderData[[#This Row],[Height (mm)]:[Depth (mm)]])=0,"",_xlfn.XLOOKUP(1, ((MIN(OrderData[[#This Row],[Board H]:[Board W]]) &gt;=BoardSize[Min H]) *(MIN(OrderData[[#This Row],[Board H]:[Board W]]) &lt;BoardSize[Max H])),BoardSize[Size],"?",1))</f>
        <v/>
      </c>
      <c r="R440" s="4" t="str">
        <f t="array" aca="true" ref="R440">IF(COUNTA(OrderData[[#This Row],[Box Style]], OrderData[[#This Row],[Height (mm)]:[Depth (mm)]])=0, "",_xlfn.XLOOKUP(1,  (MAX(OrderData[[#This Row],[Board H]:[Board W]]) &gt;= BoardSize[Min W])  *(MAX(OrderData[[#This Row],[Board H]:[Board W]]) &lt; BoardSize[Max W]),  BoardSize[Size],  "?",1 ))</f>
        <v/>
      </c>
      <c r="S44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0" s="65" t="str">
        <f t="array" aca="true" ref="T44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0" s="39" t="str">
        <f t="array" aca="true" ref="U4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0" s="35" t="str">
        <f t="array" aca="true" ref="V4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0" s="66"/>
    </row>
    <row r="441" spans="2:23" customHeight="1">
      <c r="B441" s="64" t="str">
        <f>IF(COUNTA(OrderData[[#This Row],[Box Style]], OrderData[[#This Row],[Height (mm)]:[Depth (mm)]]) = 0, "", IF(ISNUMBER(B440),  B440+1,  1))</f>
        <v/>
      </c>
      <c r="C441" s="41"/>
      <c r="D441" s="41"/>
      <c r="E441" s="9"/>
      <c r="F441" s="25"/>
      <c r="G441" s="42"/>
      <c r="H441" s="42"/>
      <c r="I441" s="42"/>
      <c r="J441" s="42"/>
      <c r="K441" s="28"/>
      <c r="L441" s="25"/>
      <c r="M441" s="25"/>
      <c r="N441" s="4" t="str">
        <f>IF(ISBLANK(OrderData[[#This Row],[Height (mm)]]),"", IF(ISBLANK(OrderData[[#This Row],[Quantity (default 1)]]), 1,OrderData[[#This Row],[Quantity (default 1)]]))</f>
        <v/>
      </c>
      <c r="O441" s="4" t="str">
        <f t="array" aca="true" ref="O4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1" s="4" t="str">
        <f t="array" aca="true" ref="P4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1" s="4" t="str">
        <f t="array" aca="true" ref="Q441">IF(COUNTA(OrderData[[#This Row],[Box Style]],OrderData[[#This Row],[Height (mm)]:[Depth (mm)]])=0,"",_xlfn.XLOOKUP(1, ((MIN(OrderData[[#This Row],[Board H]:[Board W]]) &gt;=BoardSize[Min H]) *(MIN(OrderData[[#This Row],[Board H]:[Board W]]) &lt;BoardSize[Max H])),BoardSize[Size],"?",1))</f>
        <v/>
      </c>
      <c r="R441" s="4" t="str">
        <f t="array" aca="true" ref="R441">IF(COUNTA(OrderData[[#This Row],[Box Style]], OrderData[[#This Row],[Height (mm)]:[Depth (mm)]])=0, "",_xlfn.XLOOKUP(1,  (MAX(OrderData[[#This Row],[Board H]:[Board W]]) &gt;= BoardSize[Min W])  *(MAX(OrderData[[#This Row],[Board H]:[Board W]]) &lt; BoardSize[Max W]),  BoardSize[Size],  "?",1 ))</f>
        <v/>
      </c>
      <c r="S44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1" s="65" t="str">
        <f t="array" aca="true" ref="T44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1" s="39" t="str">
        <f t="array" aca="true" ref="U4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1" s="35" t="str">
        <f t="array" aca="true" ref="V4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1" s="66"/>
    </row>
    <row r="442" spans="2:23" customHeight="1">
      <c r="B442" s="64" t="str">
        <f>IF(COUNTA(OrderData[[#This Row],[Box Style]], OrderData[[#This Row],[Height (mm)]:[Depth (mm)]]) = 0, "", IF(ISNUMBER(B441),  B441+1,  1))</f>
        <v/>
      </c>
      <c r="C442" s="41"/>
      <c r="D442" s="41"/>
      <c r="E442" s="9"/>
      <c r="F442" s="25"/>
      <c r="G442" s="42"/>
      <c r="H442" s="42"/>
      <c r="I442" s="42"/>
      <c r="J442" s="42"/>
      <c r="K442" s="28"/>
      <c r="L442" s="25"/>
      <c r="M442" s="25"/>
      <c r="N442" s="4" t="str">
        <f>IF(ISBLANK(OrderData[[#This Row],[Height (mm)]]),"", IF(ISBLANK(OrderData[[#This Row],[Quantity (default 1)]]), 1,OrderData[[#This Row],[Quantity (default 1)]]))</f>
        <v/>
      </c>
      <c r="O442" s="4" t="str">
        <f t="array" aca="true" ref="O4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2" s="4" t="str">
        <f t="array" aca="true" ref="P4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2" s="4" t="str">
        <f t="array" aca="true" ref="Q442">IF(COUNTA(OrderData[[#This Row],[Box Style]],OrderData[[#This Row],[Height (mm)]:[Depth (mm)]])=0,"",_xlfn.XLOOKUP(1, ((MIN(OrderData[[#This Row],[Board H]:[Board W]]) &gt;=BoardSize[Min H]) *(MIN(OrderData[[#This Row],[Board H]:[Board W]]) &lt;BoardSize[Max H])),BoardSize[Size],"?",1))</f>
        <v/>
      </c>
      <c r="R442" s="4" t="str">
        <f t="array" aca="true" ref="R442">IF(COUNTA(OrderData[[#This Row],[Box Style]], OrderData[[#This Row],[Height (mm)]:[Depth (mm)]])=0, "",_xlfn.XLOOKUP(1,  (MAX(OrderData[[#This Row],[Board H]:[Board W]]) &gt;= BoardSize[Min W])  *(MAX(OrderData[[#This Row],[Board H]:[Board W]]) &lt; BoardSize[Max W]),  BoardSize[Size],  "?",1 ))</f>
        <v/>
      </c>
      <c r="S44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2" s="65" t="str">
        <f t="array" aca="true" ref="T44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2" s="39" t="str">
        <f t="array" aca="true" ref="U4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2" s="35" t="str">
        <f t="array" aca="true" ref="V4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2" s="66"/>
    </row>
    <row r="443" spans="2:23" customHeight="1">
      <c r="B443" s="64" t="str">
        <f>IF(COUNTA(OrderData[[#This Row],[Box Style]], OrderData[[#This Row],[Height (mm)]:[Depth (mm)]]) = 0, "", IF(ISNUMBER(B442),  B442+1,  1))</f>
        <v/>
      </c>
      <c r="C443" s="41"/>
      <c r="D443" s="41"/>
      <c r="E443" s="9"/>
      <c r="F443" s="25"/>
      <c r="G443" s="42"/>
      <c r="H443" s="42"/>
      <c r="I443" s="42"/>
      <c r="J443" s="42"/>
      <c r="K443" s="28"/>
      <c r="L443" s="25"/>
      <c r="M443" s="25"/>
      <c r="N443" s="4" t="str">
        <f>IF(ISBLANK(OrderData[[#This Row],[Height (mm)]]),"", IF(ISBLANK(OrderData[[#This Row],[Quantity (default 1)]]), 1,OrderData[[#This Row],[Quantity (default 1)]]))</f>
        <v/>
      </c>
      <c r="O443" s="4" t="str">
        <f t="array" aca="true" ref="O4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3" s="4" t="str">
        <f t="array" aca="true" ref="P4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3" s="4" t="str">
        <f t="array" aca="true" ref="Q443">IF(COUNTA(OrderData[[#This Row],[Box Style]],OrderData[[#This Row],[Height (mm)]:[Depth (mm)]])=0,"",_xlfn.XLOOKUP(1, ((MIN(OrderData[[#This Row],[Board H]:[Board W]]) &gt;=BoardSize[Min H]) *(MIN(OrderData[[#This Row],[Board H]:[Board W]]) &lt;BoardSize[Max H])),BoardSize[Size],"?",1))</f>
        <v/>
      </c>
      <c r="R443" s="4" t="str">
        <f t="array" aca="true" ref="R443">IF(COUNTA(OrderData[[#This Row],[Box Style]], OrderData[[#This Row],[Height (mm)]:[Depth (mm)]])=0, "",_xlfn.XLOOKUP(1,  (MAX(OrderData[[#This Row],[Board H]:[Board W]]) &gt;= BoardSize[Min W])  *(MAX(OrderData[[#This Row],[Board H]:[Board W]]) &lt; BoardSize[Max W]),  BoardSize[Size],  "?",1 ))</f>
        <v/>
      </c>
      <c r="S44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3" s="65" t="str">
        <f t="array" aca="true" ref="T44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3" s="39" t="str">
        <f t="array" aca="true" ref="U4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3" s="35" t="str">
        <f t="array" aca="true" ref="V4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3" s="66"/>
    </row>
    <row r="444" spans="2:23" customHeight="1">
      <c r="B444" s="64" t="str">
        <f>IF(COUNTA(OrderData[[#This Row],[Box Style]], OrderData[[#This Row],[Height (mm)]:[Depth (mm)]]) = 0, "", IF(ISNUMBER(B443),  B443+1,  1))</f>
        <v/>
      </c>
      <c r="C444" s="41"/>
      <c r="D444" s="41"/>
      <c r="E444" s="9"/>
      <c r="F444" s="25"/>
      <c r="G444" s="42"/>
      <c r="H444" s="42"/>
      <c r="I444" s="42"/>
      <c r="J444" s="42"/>
      <c r="K444" s="28"/>
      <c r="L444" s="25"/>
      <c r="M444" s="25"/>
      <c r="N444" s="4" t="str">
        <f>IF(ISBLANK(OrderData[[#This Row],[Height (mm)]]),"", IF(ISBLANK(OrderData[[#This Row],[Quantity (default 1)]]), 1,OrderData[[#This Row],[Quantity (default 1)]]))</f>
        <v/>
      </c>
      <c r="O444" s="4" t="str">
        <f t="array" aca="true" ref="O4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4" s="4" t="str">
        <f t="array" aca="true" ref="P4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4" s="4" t="str">
        <f t="array" aca="true" ref="Q444">IF(COUNTA(OrderData[[#This Row],[Box Style]],OrderData[[#This Row],[Height (mm)]:[Depth (mm)]])=0,"",_xlfn.XLOOKUP(1, ((MIN(OrderData[[#This Row],[Board H]:[Board W]]) &gt;=BoardSize[Min H]) *(MIN(OrderData[[#This Row],[Board H]:[Board W]]) &lt;BoardSize[Max H])),BoardSize[Size],"?",1))</f>
        <v/>
      </c>
      <c r="R444" s="4" t="str">
        <f t="array" aca="true" ref="R444">IF(COUNTA(OrderData[[#This Row],[Box Style]], OrderData[[#This Row],[Height (mm)]:[Depth (mm)]])=0, "",_xlfn.XLOOKUP(1,  (MAX(OrderData[[#This Row],[Board H]:[Board W]]) &gt;= BoardSize[Min W])  *(MAX(OrderData[[#This Row],[Board H]:[Board W]]) &lt; BoardSize[Max W]),  BoardSize[Size],  "?",1 ))</f>
        <v/>
      </c>
      <c r="S44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4" s="65" t="str">
        <f t="array" aca="true" ref="T44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4" s="39" t="str">
        <f t="array" aca="true" ref="U4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4" s="35" t="str">
        <f t="array" aca="true" ref="V4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4" s="66"/>
    </row>
    <row r="445" spans="2:23" customHeight="1">
      <c r="B445" s="64" t="str">
        <f>IF(COUNTA(OrderData[[#This Row],[Box Style]], OrderData[[#This Row],[Height (mm)]:[Depth (mm)]]) = 0, "", IF(ISNUMBER(B444),  B444+1,  1))</f>
        <v/>
      </c>
      <c r="C445" s="41"/>
      <c r="D445" s="41"/>
      <c r="E445" s="9"/>
      <c r="F445" s="25"/>
      <c r="G445" s="42"/>
      <c r="H445" s="42"/>
      <c r="I445" s="42"/>
      <c r="J445" s="42"/>
      <c r="K445" s="28"/>
      <c r="L445" s="25"/>
      <c r="M445" s="25"/>
      <c r="N445" s="4" t="str">
        <f>IF(ISBLANK(OrderData[[#This Row],[Height (mm)]]),"", IF(ISBLANK(OrderData[[#This Row],[Quantity (default 1)]]), 1,OrderData[[#This Row],[Quantity (default 1)]]))</f>
        <v/>
      </c>
      <c r="O445" s="4" t="str">
        <f t="array" aca="true" ref="O4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5" s="4" t="str">
        <f t="array" aca="true" ref="P4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5" s="4" t="str">
        <f t="array" aca="true" ref="Q445">IF(COUNTA(OrderData[[#This Row],[Box Style]],OrderData[[#This Row],[Height (mm)]:[Depth (mm)]])=0,"",_xlfn.XLOOKUP(1, ((MIN(OrderData[[#This Row],[Board H]:[Board W]]) &gt;=BoardSize[Min H]) *(MIN(OrderData[[#This Row],[Board H]:[Board W]]) &lt;BoardSize[Max H])),BoardSize[Size],"?",1))</f>
        <v/>
      </c>
      <c r="R445" s="4" t="str">
        <f t="array" aca="true" ref="R445">IF(COUNTA(OrderData[[#This Row],[Box Style]], OrderData[[#This Row],[Height (mm)]:[Depth (mm)]])=0, "",_xlfn.XLOOKUP(1,  (MAX(OrderData[[#This Row],[Board H]:[Board W]]) &gt;= BoardSize[Min W])  *(MAX(OrderData[[#This Row],[Board H]:[Board W]]) &lt; BoardSize[Max W]),  BoardSize[Size],  "?",1 ))</f>
        <v/>
      </c>
      <c r="S44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5" s="65" t="str">
        <f t="array" aca="true" ref="T44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5" s="39" t="str">
        <f t="array" aca="true" ref="U4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5" s="35" t="str">
        <f t="array" aca="true" ref="V4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5" s="66"/>
    </row>
    <row r="446" spans="2:23" customHeight="1">
      <c r="B446" s="64" t="str">
        <f>IF(COUNTA(OrderData[[#This Row],[Box Style]], OrderData[[#This Row],[Height (mm)]:[Depth (mm)]]) = 0, "", IF(ISNUMBER(B445),  B445+1,  1))</f>
        <v/>
      </c>
      <c r="C446" s="41"/>
      <c r="D446" s="41"/>
      <c r="E446" s="9"/>
      <c r="F446" s="25"/>
      <c r="G446" s="42"/>
      <c r="H446" s="42"/>
      <c r="I446" s="42"/>
      <c r="J446" s="42"/>
      <c r="K446" s="28"/>
      <c r="L446" s="25"/>
      <c r="M446" s="25"/>
      <c r="N446" s="4" t="str">
        <f>IF(ISBLANK(OrderData[[#This Row],[Height (mm)]]),"", IF(ISBLANK(OrderData[[#This Row],[Quantity (default 1)]]), 1,OrderData[[#This Row],[Quantity (default 1)]]))</f>
        <v/>
      </c>
      <c r="O446" s="4" t="str">
        <f t="array" aca="true" ref="O4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6" s="4" t="str">
        <f t="array" aca="true" ref="P4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6" s="4" t="str">
        <f t="array" aca="true" ref="Q446">IF(COUNTA(OrderData[[#This Row],[Box Style]],OrderData[[#This Row],[Height (mm)]:[Depth (mm)]])=0,"",_xlfn.XLOOKUP(1, ((MIN(OrderData[[#This Row],[Board H]:[Board W]]) &gt;=BoardSize[Min H]) *(MIN(OrderData[[#This Row],[Board H]:[Board W]]) &lt;BoardSize[Max H])),BoardSize[Size],"?",1))</f>
        <v/>
      </c>
      <c r="R446" s="4" t="str">
        <f t="array" aca="true" ref="R446">IF(COUNTA(OrderData[[#This Row],[Box Style]], OrderData[[#This Row],[Height (mm)]:[Depth (mm)]])=0, "",_xlfn.XLOOKUP(1,  (MAX(OrderData[[#This Row],[Board H]:[Board W]]) &gt;= BoardSize[Min W])  *(MAX(OrderData[[#This Row],[Board H]:[Board W]]) &lt; BoardSize[Max W]),  BoardSize[Size],  "?",1 ))</f>
        <v/>
      </c>
      <c r="S44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6" s="65" t="str">
        <f t="array" aca="true" ref="T44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6" s="39" t="str">
        <f t="array" aca="true" ref="U4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6" s="35" t="str">
        <f t="array" aca="true" ref="V4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6" s="66"/>
    </row>
    <row r="447" spans="2:23" customHeight="1">
      <c r="B447" s="64" t="str">
        <f>IF(COUNTA(OrderData[[#This Row],[Box Style]], OrderData[[#This Row],[Height (mm)]:[Depth (mm)]]) = 0, "", IF(ISNUMBER(B446),  B446+1,  1))</f>
        <v/>
      </c>
      <c r="C447" s="41"/>
      <c r="D447" s="41"/>
      <c r="E447" s="9"/>
      <c r="F447" s="25"/>
      <c r="G447" s="42"/>
      <c r="H447" s="42"/>
      <c r="I447" s="42"/>
      <c r="J447" s="42"/>
      <c r="K447" s="28"/>
      <c r="L447" s="25"/>
      <c r="M447" s="25"/>
      <c r="N447" s="4" t="str">
        <f>IF(ISBLANK(OrderData[[#This Row],[Height (mm)]]),"", IF(ISBLANK(OrderData[[#This Row],[Quantity (default 1)]]), 1,OrderData[[#This Row],[Quantity (default 1)]]))</f>
        <v/>
      </c>
      <c r="O447" s="4" t="str">
        <f t="array" aca="true" ref="O4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7" s="4" t="str">
        <f t="array" aca="true" ref="P4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7" s="4" t="str">
        <f t="array" aca="true" ref="Q447">IF(COUNTA(OrderData[[#This Row],[Box Style]],OrderData[[#This Row],[Height (mm)]:[Depth (mm)]])=0,"",_xlfn.XLOOKUP(1, ((MIN(OrderData[[#This Row],[Board H]:[Board W]]) &gt;=BoardSize[Min H]) *(MIN(OrderData[[#This Row],[Board H]:[Board W]]) &lt;BoardSize[Max H])),BoardSize[Size],"?",1))</f>
        <v/>
      </c>
      <c r="R447" s="4" t="str">
        <f t="array" aca="true" ref="R447">IF(COUNTA(OrderData[[#This Row],[Box Style]], OrderData[[#This Row],[Height (mm)]:[Depth (mm)]])=0, "",_xlfn.XLOOKUP(1,  (MAX(OrderData[[#This Row],[Board H]:[Board W]]) &gt;= BoardSize[Min W])  *(MAX(OrderData[[#This Row],[Board H]:[Board W]]) &lt; BoardSize[Max W]),  BoardSize[Size],  "?",1 ))</f>
        <v/>
      </c>
      <c r="S44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7" s="65" t="str">
        <f t="array" aca="true" ref="T44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7" s="39" t="str">
        <f t="array" aca="true" ref="U4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7" s="35" t="str">
        <f t="array" aca="true" ref="V4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7" s="66"/>
    </row>
    <row r="448" spans="2:23" customHeight="1">
      <c r="B448" s="64" t="str">
        <f>IF(COUNTA(OrderData[[#This Row],[Box Style]], OrderData[[#This Row],[Height (mm)]:[Depth (mm)]]) = 0, "", IF(ISNUMBER(B447),  B447+1,  1))</f>
        <v/>
      </c>
      <c r="C448" s="41"/>
      <c r="D448" s="41"/>
      <c r="E448" s="9"/>
      <c r="F448" s="25"/>
      <c r="G448" s="42"/>
      <c r="H448" s="42"/>
      <c r="I448" s="42"/>
      <c r="J448" s="42"/>
      <c r="K448" s="28"/>
      <c r="L448" s="25"/>
      <c r="M448" s="25"/>
      <c r="N448" s="4" t="str">
        <f>IF(ISBLANK(OrderData[[#This Row],[Height (mm)]]),"", IF(ISBLANK(OrderData[[#This Row],[Quantity (default 1)]]), 1,OrderData[[#This Row],[Quantity (default 1)]]))</f>
        <v/>
      </c>
      <c r="O448" s="4" t="str">
        <f t="array" aca="true" ref="O4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8" s="4" t="str">
        <f t="array" aca="true" ref="P4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8" s="4" t="str">
        <f t="array" aca="true" ref="Q448">IF(COUNTA(OrderData[[#This Row],[Box Style]],OrderData[[#This Row],[Height (mm)]:[Depth (mm)]])=0,"",_xlfn.XLOOKUP(1, ((MIN(OrderData[[#This Row],[Board H]:[Board W]]) &gt;=BoardSize[Min H]) *(MIN(OrderData[[#This Row],[Board H]:[Board W]]) &lt;BoardSize[Max H])),BoardSize[Size],"?",1))</f>
        <v/>
      </c>
      <c r="R448" s="4" t="str">
        <f t="array" aca="true" ref="R448">IF(COUNTA(OrderData[[#This Row],[Box Style]], OrderData[[#This Row],[Height (mm)]:[Depth (mm)]])=0, "",_xlfn.XLOOKUP(1,  (MAX(OrderData[[#This Row],[Board H]:[Board W]]) &gt;= BoardSize[Min W])  *(MAX(OrderData[[#This Row],[Board H]:[Board W]]) &lt; BoardSize[Max W]),  BoardSize[Size],  "?",1 ))</f>
        <v/>
      </c>
      <c r="S44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8" s="65" t="str">
        <f t="array" aca="true" ref="T44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8" s="39" t="str">
        <f t="array" aca="true" ref="U4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8" s="35" t="str">
        <f t="array" aca="true" ref="V4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8" s="66"/>
    </row>
    <row r="449" spans="2:23" customHeight="1">
      <c r="B449" s="64" t="str">
        <f>IF(COUNTA(OrderData[[#This Row],[Box Style]], OrderData[[#This Row],[Height (mm)]:[Depth (mm)]]) = 0, "", IF(ISNUMBER(B448),  B448+1,  1))</f>
        <v/>
      </c>
      <c r="C449" s="41"/>
      <c r="D449" s="41"/>
      <c r="E449" s="9"/>
      <c r="F449" s="25"/>
      <c r="G449" s="42"/>
      <c r="H449" s="42"/>
      <c r="I449" s="42"/>
      <c r="J449" s="42"/>
      <c r="K449" s="28"/>
      <c r="L449" s="25"/>
      <c r="M449" s="25"/>
      <c r="N449" s="4" t="str">
        <f>IF(ISBLANK(OrderData[[#This Row],[Height (mm)]]),"", IF(ISBLANK(OrderData[[#This Row],[Quantity (default 1)]]), 1,OrderData[[#This Row],[Quantity (default 1)]]))</f>
        <v/>
      </c>
      <c r="O449" s="4" t="str">
        <f t="array" aca="true" ref="O4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49" s="4" t="str">
        <f t="array" aca="true" ref="P4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49" s="4" t="str">
        <f t="array" aca="true" ref="Q449">IF(COUNTA(OrderData[[#This Row],[Box Style]],OrderData[[#This Row],[Height (mm)]:[Depth (mm)]])=0,"",_xlfn.XLOOKUP(1, ((MIN(OrderData[[#This Row],[Board H]:[Board W]]) &gt;=BoardSize[Min H]) *(MIN(OrderData[[#This Row],[Board H]:[Board W]]) &lt;BoardSize[Max H])),BoardSize[Size],"?",1))</f>
        <v/>
      </c>
      <c r="R449" s="4" t="str">
        <f t="array" aca="true" ref="R449">IF(COUNTA(OrderData[[#This Row],[Box Style]], OrderData[[#This Row],[Height (mm)]:[Depth (mm)]])=0, "",_xlfn.XLOOKUP(1,  (MAX(OrderData[[#This Row],[Board H]:[Board W]]) &gt;= BoardSize[Min W])  *(MAX(OrderData[[#This Row],[Board H]:[Board W]]) &lt; BoardSize[Max W]),  BoardSize[Size],  "?",1 ))</f>
        <v/>
      </c>
      <c r="S44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49" s="65" t="str">
        <f t="array" aca="true" ref="T44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49" s="39" t="str">
        <f t="array" aca="true" ref="U4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49" s="35" t="str">
        <f t="array" aca="true" ref="V4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49" s="66"/>
    </row>
    <row r="450" spans="2:23" customHeight="1">
      <c r="B450" s="64" t="str">
        <f>IF(COUNTA(OrderData[[#This Row],[Box Style]], OrderData[[#This Row],[Height (mm)]:[Depth (mm)]]) = 0, "", IF(ISNUMBER(B449),  B449+1,  1))</f>
        <v/>
      </c>
      <c r="C450" s="41"/>
      <c r="D450" s="41"/>
      <c r="E450" s="9"/>
      <c r="F450" s="25"/>
      <c r="G450" s="42"/>
      <c r="H450" s="42"/>
      <c r="I450" s="42"/>
      <c r="J450" s="42"/>
      <c r="K450" s="28"/>
      <c r="L450" s="25"/>
      <c r="M450" s="25"/>
      <c r="N450" s="4" t="str">
        <f>IF(ISBLANK(OrderData[[#This Row],[Height (mm)]]),"", IF(ISBLANK(OrderData[[#This Row],[Quantity (default 1)]]), 1,OrderData[[#This Row],[Quantity (default 1)]]))</f>
        <v/>
      </c>
      <c r="O450" s="4" t="str">
        <f t="array" aca="true" ref="O4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0" s="4" t="str">
        <f t="array" aca="true" ref="P4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0" s="4" t="str">
        <f t="array" aca="true" ref="Q450">IF(COUNTA(OrderData[[#This Row],[Box Style]],OrderData[[#This Row],[Height (mm)]:[Depth (mm)]])=0,"",_xlfn.XLOOKUP(1, ((MIN(OrderData[[#This Row],[Board H]:[Board W]]) &gt;=BoardSize[Min H]) *(MIN(OrderData[[#This Row],[Board H]:[Board W]]) &lt;BoardSize[Max H])),BoardSize[Size],"?",1))</f>
        <v/>
      </c>
      <c r="R450" s="4" t="str">
        <f t="array" aca="true" ref="R450">IF(COUNTA(OrderData[[#This Row],[Box Style]], OrderData[[#This Row],[Height (mm)]:[Depth (mm)]])=0, "",_xlfn.XLOOKUP(1,  (MAX(OrderData[[#This Row],[Board H]:[Board W]]) &gt;= BoardSize[Min W])  *(MAX(OrderData[[#This Row],[Board H]:[Board W]]) &lt; BoardSize[Max W]),  BoardSize[Size],  "?",1 ))</f>
        <v/>
      </c>
      <c r="S45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0" s="65" t="str">
        <f t="array" aca="true" ref="T45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0" s="39" t="str">
        <f t="array" aca="true" ref="U4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0" s="35" t="str">
        <f t="array" aca="true" ref="V4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0" s="66"/>
    </row>
    <row r="451" spans="2:23" customHeight="1">
      <c r="B451" s="64" t="str">
        <f>IF(COUNTA(OrderData[[#This Row],[Box Style]], OrderData[[#This Row],[Height (mm)]:[Depth (mm)]]) = 0, "", IF(ISNUMBER(B450),  B450+1,  1))</f>
        <v/>
      </c>
      <c r="C451" s="41"/>
      <c r="D451" s="41"/>
      <c r="E451" s="9"/>
      <c r="F451" s="25"/>
      <c r="G451" s="42"/>
      <c r="H451" s="42"/>
      <c r="I451" s="42"/>
      <c r="J451" s="42"/>
      <c r="K451" s="28"/>
      <c r="L451" s="25"/>
      <c r="M451" s="25"/>
      <c r="N451" s="4" t="str">
        <f>IF(ISBLANK(OrderData[[#This Row],[Height (mm)]]),"", IF(ISBLANK(OrderData[[#This Row],[Quantity (default 1)]]), 1,OrderData[[#This Row],[Quantity (default 1)]]))</f>
        <v/>
      </c>
      <c r="O451" s="4" t="str">
        <f t="array" aca="true" ref="O4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1" s="4" t="str">
        <f t="array" aca="true" ref="P4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1" s="4" t="str">
        <f t="array" aca="true" ref="Q451">IF(COUNTA(OrderData[[#This Row],[Box Style]],OrderData[[#This Row],[Height (mm)]:[Depth (mm)]])=0,"",_xlfn.XLOOKUP(1, ((MIN(OrderData[[#This Row],[Board H]:[Board W]]) &gt;=BoardSize[Min H]) *(MIN(OrderData[[#This Row],[Board H]:[Board W]]) &lt;BoardSize[Max H])),BoardSize[Size],"?",1))</f>
        <v/>
      </c>
      <c r="R451" s="4" t="str">
        <f t="array" aca="true" ref="R451">IF(COUNTA(OrderData[[#This Row],[Box Style]], OrderData[[#This Row],[Height (mm)]:[Depth (mm)]])=0, "",_xlfn.XLOOKUP(1,  (MAX(OrderData[[#This Row],[Board H]:[Board W]]) &gt;= BoardSize[Min W])  *(MAX(OrderData[[#This Row],[Board H]:[Board W]]) &lt; BoardSize[Max W]),  BoardSize[Size],  "?",1 ))</f>
        <v/>
      </c>
      <c r="S45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1" s="65" t="str">
        <f t="array" aca="true" ref="T45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1" s="39" t="str">
        <f t="array" aca="true" ref="U4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1" s="35" t="str">
        <f t="array" aca="true" ref="V4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1" s="66"/>
    </row>
    <row r="452" spans="2:23" customHeight="1">
      <c r="B452" s="64" t="str">
        <f>IF(COUNTA(OrderData[[#This Row],[Box Style]], OrderData[[#This Row],[Height (mm)]:[Depth (mm)]]) = 0, "", IF(ISNUMBER(B451),  B451+1,  1))</f>
        <v/>
      </c>
      <c r="C452" s="41"/>
      <c r="D452" s="41"/>
      <c r="E452" s="9"/>
      <c r="F452" s="25"/>
      <c r="G452" s="42"/>
      <c r="H452" s="42"/>
      <c r="I452" s="42"/>
      <c r="J452" s="42"/>
      <c r="K452" s="28"/>
      <c r="L452" s="25"/>
      <c r="M452" s="25"/>
      <c r="N452" s="4" t="str">
        <f>IF(ISBLANK(OrderData[[#This Row],[Height (mm)]]),"", IF(ISBLANK(OrderData[[#This Row],[Quantity (default 1)]]), 1,OrderData[[#This Row],[Quantity (default 1)]]))</f>
        <v/>
      </c>
      <c r="O452" s="4" t="str">
        <f t="array" aca="true" ref="O4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2" s="4" t="str">
        <f t="array" aca="true" ref="P4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2" s="4" t="str">
        <f t="array" aca="true" ref="Q452">IF(COUNTA(OrderData[[#This Row],[Box Style]],OrderData[[#This Row],[Height (mm)]:[Depth (mm)]])=0,"",_xlfn.XLOOKUP(1, ((MIN(OrderData[[#This Row],[Board H]:[Board W]]) &gt;=BoardSize[Min H]) *(MIN(OrderData[[#This Row],[Board H]:[Board W]]) &lt;BoardSize[Max H])),BoardSize[Size],"?",1))</f>
        <v/>
      </c>
      <c r="R452" s="4" t="str">
        <f t="array" aca="true" ref="R452">IF(COUNTA(OrderData[[#This Row],[Box Style]], OrderData[[#This Row],[Height (mm)]:[Depth (mm)]])=0, "",_xlfn.XLOOKUP(1,  (MAX(OrderData[[#This Row],[Board H]:[Board W]]) &gt;= BoardSize[Min W])  *(MAX(OrderData[[#This Row],[Board H]:[Board W]]) &lt; BoardSize[Max W]),  BoardSize[Size],  "?",1 ))</f>
        <v/>
      </c>
      <c r="S45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2" s="65" t="str">
        <f t="array" aca="true" ref="T45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2" s="39" t="str">
        <f t="array" aca="true" ref="U4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2" s="35" t="str">
        <f t="array" aca="true" ref="V4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2" s="66"/>
    </row>
    <row r="453" spans="2:23" customHeight="1">
      <c r="B453" s="64" t="str">
        <f>IF(COUNTA(OrderData[[#This Row],[Box Style]], OrderData[[#This Row],[Height (mm)]:[Depth (mm)]]) = 0, "", IF(ISNUMBER(B452),  B452+1,  1))</f>
        <v/>
      </c>
      <c r="C453" s="41"/>
      <c r="D453" s="41"/>
      <c r="E453" s="9"/>
      <c r="F453" s="25"/>
      <c r="G453" s="42"/>
      <c r="H453" s="42"/>
      <c r="I453" s="42"/>
      <c r="J453" s="42"/>
      <c r="K453" s="28"/>
      <c r="L453" s="25"/>
      <c r="M453" s="25"/>
      <c r="N453" s="4" t="str">
        <f>IF(ISBLANK(OrderData[[#This Row],[Height (mm)]]),"", IF(ISBLANK(OrderData[[#This Row],[Quantity (default 1)]]), 1,OrderData[[#This Row],[Quantity (default 1)]]))</f>
        <v/>
      </c>
      <c r="O453" s="4" t="str">
        <f t="array" aca="true" ref="O4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3" s="4" t="str">
        <f t="array" aca="true" ref="P4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3" s="4" t="str">
        <f t="array" aca="true" ref="Q453">IF(COUNTA(OrderData[[#This Row],[Box Style]],OrderData[[#This Row],[Height (mm)]:[Depth (mm)]])=0,"",_xlfn.XLOOKUP(1, ((MIN(OrderData[[#This Row],[Board H]:[Board W]]) &gt;=BoardSize[Min H]) *(MIN(OrderData[[#This Row],[Board H]:[Board W]]) &lt;BoardSize[Max H])),BoardSize[Size],"?",1))</f>
        <v/>
      </c>
      <c r="R453" s="4" t="str">
        <f t="array" aca="true" ref="R453">IF(COUNTA(OrderData[[#This Row],[Box Style]], OrderData[[#This Row],[Height (mm)]:[Depth (mm)]])=0, "",_xlfn.XLOOKUP(1,  (MAX(OrderData[[#This Row],[Board H]:[Board W]]) &gt;= BoardSize[Min W])  *(MAX(OrderData[[#This Row],[Board H]:[Board W]]) &lt; BoardSize[Max W]),  BoardSize[Size],  "?",1 ))</f>
        <v/>
      </c>
      <c r="S45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3" s="65" t="str">
        <f t="array" aca="true" ref="T45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3" s="39" t="str">
        <f t="array" aca="true" ref="U4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3" s="35" t="str">
        <f t="array" aca="true" ref="V4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3" s="66"/>
    </row>
    <row r="454" spans="2:23" customHeight="1">
      <c r="B454" s="64" t="str">
        <f>IF(COUNTA(OrderData[[#This Row],[Box Style]], OrderData[[#This Row],[Height (mm)]:[Depth (mm)]]) = 0, "", IF(ISNUMBER(B453),  B453+1,  1))</f>
        <v/>
      </c>
      <c r="C454" s="41"/>
      <c r="D454" s="41"/>
      <c r="E454" s="9"/>
      <c r="F454" s="25"/>
      <c r="G454" s="42"/>
      <c r="H454" s="42"/>
      <c r="I454" s="42"/>
      <c r="J454" s="42"/>
      <c r="K454" s="28"/>
      <c r="L454" s="25"/>
      <c r="M454" s="25"/>
      <c r="N454" s="4" t="str">
        <f>IF(ISBLANK(OrderData[[#This Row],[Height (mm)]]),"", IF(ISBLANK(OrderData[[#This Row],[Quantity (default 1)]]), 1,OrderData[[#This Row],[Quantity (default 1)]]))</f>
        <v/>
      </c>
      <c r="O454" s="4" t="str">
        <f t="array" aca="true" ref="O4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4" s="4" t="str">
        <f t="array" aca="true" ref="P4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4" s="4" t="str">
        <f t="array" aca="true" ref="Q454">IF(COUNTA(OrderData[[#This Row],[Box Style]],OrderData[[#This Row],[Height (mm)]:[Depth (mm)]])=0,"",_xlfn.XLOOKUP(1, ((MIN(OrderData[[#This Row],[Board H]:[Board W]]) &gt;=BoardSize[Min H]) *(MIN(OrderData[[#This Row],[Board H]:[Board W]]) &lt;BoardSize[Max H])),BoardSize[Size],"?",1))</f>
        <v/>
      </c>
      <c r="R454" s="4" t="str">
        <f t="array" aca="true" ref="R454">IF(COUNTA(OrderData[[#This Row],[Box Style]], OrderData[[#This Row],[Height (mm)]:[Depth (mm)]])=0, "",_xlfn.XLOOKUP(1,  (MAX(OrderData[[#This Row],[Board H]:[Board W]]) &gt;= BoardSize[Min W])  *(MAX(OrderData[[#This Row],[Board H]:[Board W]]) &lt; BoardSize[Max W]),  BoardSize[Size],  "?",1 ))</f>
        <v/>
      </c>
      <c r="S45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4" s="65" t="str">
        <f t="array" aca="true" ref="T45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4" s="39" t="str">
        <f t="array" aca="true" ref="U4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4" s="35" t="str">
        <f t="array" aca="true" ref="V4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4" s="66"/>
    </row>
    <row r="455" spans="2:23" customHeight="1">
      <c r="B455" s="64" t="str">
        <f>IF(COUNTA(OrderData[[#This Row],[Box Style]], OrderData[[#This Row],[Height (mm)]:[Depth (mm)]]) = 0, "", IF(ISNUMBER(B454),  B454+1,  1))</f>
        <v/>
      </c>
      <c r="C455" s="41"/>
      <c r="D455" s="41"/>
      <c r="E455" s="9"/>
      <c r="F455" s="25"/>
      <c r="G455" s="42"/>
      <c r="H455" s="42"/>
      <c r="I455" s="42"/>
      <c r="J455" s="42"/>
      <c r="K455" s="28"/>
      <c r="L455" s="25"/>
      <c r="M455" s="25"/>
      <c r="N455" s="4" t="str">
        <f>IF(ISBLANK(OrderData[[#This Row],[Height (mm)]]),"", IF(ISBLANK(OrderData[[#This Row],[Quantity (default 1)]]), 1,OrderData[[#This Row],[Quantity (default 1)]]))</f>
        <v/>
      </c>
      <c r="O455" s="4" t="str">
        <f t="array" aca="true" ref="O4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5" s="4" t="str">
        <f t="array" aca="true" ref="P4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5" s="4" t="str">
        <f t="array" aca="true" ref="Q455">IF(COUNTA(OrderData[[#This Row],[Box Style]],OrderData[[#This Row],[Height (mm)]:[Depth (mm)]])=0,"",_xlfn.XLOOKUP(1, ((MIN(OrderData[[#This Row],[Board H]:[Board W]]) &gt;=BoardSize[Min H]) *(MIN(OrderData[[#This Row],[Board H]:[Board W]]) &lt;BoardSize[Max H])),BoardSize[Size],"?",1))</f>
        <v/>
      </c>
      <c r="R455" s="4" t="str">
        <f t="array" aca="true" ref="R455">IF(COUNTA(OrderData[[#This Row],[Box Style]], OrderData[[#This Row],[Height (mm)]:[Depth (mm)]])=0, "",_xlfn.XLOOKUP(1,  (MAX(OrderData[[#This Row],[Board H]:[Board W]]) &gt;= BoardSize[Min W])  *(MAX(OrderData[[#This Row],[Board H]:[Board W]]) &lt; BoardSize[Max W]),  BoardSize[Size],  "?",1 ))</f>
        <v/>
      </c>
      <c r="S45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5" s="65" t="str">
        <f t="array" aca="true" ref="T45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5" s="39" t="str">
        <f t="array" aca="true" ref="U4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5" s="35" t="str">
        <f t="array" aca="true" ref="V4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5" s="66"/>
    </row>
    <row r="456" spans="2:23" customHeight="1">
      <c r="B456" s="64" t="str">
        <f>IF(COUNTA(OrderData[[#This Row],[Box Style]], OrderData[[#This Row],[Height (mm)]:[Depth (mm)]]) = 0, "", IF(ISNUMBER(B455),  B455+1,  1))</f>
        <v/>
      </c>
      <c r="C456" s="41"/>
      <c r="D456" s="41"/>
      <c r="E456" s="9"/>
      <c r="F456" s="25"/>
      <c r="G456" s="42"/>
      <c r="H456" s="42"/>
      <c r="I456" s="42"/>
      <c r="J456" s="42"/>
      <c r="K456" s="28"/>
      <c r="L456" s="25"/>
      <c r="M456" s="25"/>
      <c r="N456" s="4" t="str">
        <f>IF(ISBLANK(OrderData[[#This Row],[Height (mm)]]),"", IF(ISBLANK(OrderData[[#This Row],[Quantity (default 1)]]), 1,OrderData[[#This Row],[Quantity (default 1)]]))</f>
        <v/>
      </c>
      <c r="O456" s="4" t="str">
        <f t="array" aca="true" ref="O4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6" s="4" t="str">
        <f t="array" aca="true" ref="P4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6" s="4" t="str">
        <f t="array" aca="true" ref="Q456">IF(COUNTA(OrderData[[#This Row],[Box Style]],OrderData[[#This Row],[Height (mm)]:[Depth (mm)]])=0,"",_xlfn.XLOOKUP(1, ((MIN(OrderData[[#This Row],[Board H]:[Board W]]) &gt;=BoardSize[Min H]) *(MIN(OrderData[[#This Row],[Board H]:[Board W]]) &lt;BoardSize[Max H])),BoardSize[Size],"?",1))</f>
        <v/>
      </c>
      <c r="R456" s="4" t="str">
        <f t="array" aca="true" ref="R456">IF(COUNTA(OrderData[[#This Row],[Box Style]], OrderData[[#This Row],[Height (mm)]:[Depth (mm)]])=0, "",_xlfn.XLOOKUP(1,  (MAX(OrderData[[#This Row],[Board H]:[Board W]]) &gt;= BoardSize[Min W])  *(MAX(OrderData[[#This Row],[Board H]:[Board W]]) &lt; BoardSize[Max W]),  BoardSize[Size],  "?",1 ))</f>
        <v/>
      </c>
      <c r="S45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6" s="65" t="str">
        <f t="array" aca="true" ref="T45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6" s="39" t="str">
        <f t="array" aca="true" ref="U4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6" s="35" t="str">
        <f t="array" aca="true" ref="V4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6" s="66"/>
    </row>
    <row r="457" spans="2:23" customHeight="1">
      <c r="B457" s="64" t="str">
        <f>IF(COUNTA(OrderData[[#This Row],[Box Style]], OrderData[[#This Row],[Height (mm)]:[Depth (mm)]]) = 0, "", IF(ISNUMBER(B456),  B456+1,  1))</f>
        <v/>
      </c>
      <c r="C457" s="41"/>
      <c r="D457" s="41"/>
      <c r="E457" s="9"/>
      <c r="F457" s="25"/>
      <c r="G457" s="42"/>
      <c r="H457" s="42"/>
      <c r="I457" s="42"/>
      <c r="J457" s="42"/>
      <c r="K457" s="28"/>
      <c r="L457" s="25"/>
      <c r="M457" s="25"/>
      <c r="N457" s="4" t="str">
        <f>IF(ISBLANK(OrderData[[#This Row],[Height (mm)]]),"", IF(ISBLANK(OrderData[[#This Row],[Quantity (default 1)]]), 1,OrderData[[#This Row],[Quantity (default 1)]]))</f>
        <v/>
      </c>
      <c r="O457" s="4" t="str">
        <f t="array" aca="true" ref="O4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7" s="4" t="str">
        <f t="array" aca="true" ref="P4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7" s="4" t="str">
        <f t="array" aca="true" ref="Q457">IF(COUNTA(OrderData[[#This Row],[Box Style]],OrderData[[#This Row],[Height (mm)]:[Depth (mm)]])=0,"",_xlfn.XLOOKUP(1, ((MIN(OrderData[[#This Row],[Board H]:[Board W]]) &gt;=BoardSize[Min H]) *(MIN(OrderData[[#This Row],[Board H]:[Board W]]) &lt;BoardSize[Max H])),BoardSize[Size],"?",1))</f>
        <v/>
      </c>
      <c r="R457" s="4" t="str">
        <f t="array" aca="true" ref="R457">IF(COUNTA(OrderData[[#This Row],[Box Style]], OrderData[[#This Row],[Height (mm)]:[Depth (mm)]])=0, "",_xlfn.XLOOKUP(1,  (MAX(OrderData[[#This Row],[Board H]:[Board W]]) &gt;= BoardSize[Min W])  *(MAX(OrderData[[#This Row],[Board H]:[Board W]]) &lt; BoardSize[Max W]),  BoardSize[Size],  "?",1 ))</f>
        <v/>
      </c>
      <c r="S45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7" s="65" t="str">
        <f t="array" aca="true" ref="T45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7" s="39" t="str">
        <f t="array" aca="true" ref="U4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7" s="35" t="str">
        <f t="array" aca="true" ref="V4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7" s="66"/>
    </row>
    <row r="458" spans="2:23" customHeight="1">
      <c r="B458" s="64" t="str">
        <f>IF(COUNTA(OrderData[[#This Row],[Box Style]], OrderData[[#This Row],[Height (mm)]:[Depth (mm)]]) = 0, "", IF(ISNUMBER(B457),  B457+1,  1))</f>
        <v/>
      </c>
      <c r="C458" s="41"/>
      <c r="D458" s="41"/>
      <c r="E458" s="9"/>
      <c r="F458" s="25"/>
      <c r="G458" s="42"/>
      <c r="H458" s="42"/>
      <c r="I458" s="42"/>
      <c r="J458" s="42"/>
      <c r="K458" s="28"/>
      <c r="L458" s="25"/>
      <c r="M458" s="25"/>
      <c r="N458" s="4" t="str">
        <f>IF(ISBLANK(OrderData[[#This Row],[Height (mm)]]),"", IF(ISBLANK(OrderData[[#This Row],[Quantity (default 1)]]), 1,OrderData[[#This Row],[Quantity (default 1)]]))</f>
        <v/>
      </c>
      <c r="O458" s="4" t="str">
        <f t="array" aca="true" ref="O4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8" s="4" t="str">
        <f t="array" aca="true" ref="P4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8" s="4" t="str">
        <f t="array" aca="true" ref="Q458">IF(COUNTA(OrderData[[#This Row],[Box Style]],OrderData[[#This Row],[Height (mm)]:[Depth (mm)]])=0,"",_xlfn.XLOOKUP(1, ((MIN(OrderData[[#This Row],[Board H]:[Board W]]) &gt;=BoardSize[Min H]) *(MIN(OrderData[[#This Row],[Board H]:[Board W]]) &lt;BoardSize[Max H])),BoardSize[Size],"?",1))</f>
        <v/>
      </c>
      <c r="R458" s="4" t="str">
        <f t="array" aca="true" ref="R458">IF(COUNTA(OrderData[[#This Row],[Box Style]], OrderData[[#This Row],[Height (mm)]:[Depth (mm)]])=0, "",_xlfn.XLOOKUP(1,  (MAX(OrderData[[#This Row],[Board H]:[Board W]]) &gt;= BoardSize[Min W])  *(MAX(OrderData[[#This Row],[Board H]:[Board W]]) &lt; BoardSize[Max W]),  BoardSize[Size],  "?",1 ))</f>
        <v/>
      </c>
      <c r="S45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8" s="65" t="str">
        <f t="array" aca="true" ref="T45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8" s="39" t="str">
        <f t="array" aca="true" ref="U4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8" s="35" t="str">
        <f t="array" aca="true" ref="V4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8" s="66"/>
    </row>
    <row r="459" spans="2:23" customHeight="1">
      <c r="B459" s="64" t="str">
        <f>IF(COUNTA(OrderData[[#This Row],[Box Style]], OrderData[[#This Row],[Height (mm)]:[Depth (mm)]]) = 0, "", IF(ISNUMBER(B458),  B458+1,  1))</f>
        <v/>
      </c>
      <c r="C459" s="41"/>
      <c r="D459" s="41"/>
      <c r="E459" s="9"/>
      <c r="F459" s="25"/>
      <c r="G459" s="42"/>
      <c r="H459" s="42"/>
      <c r="I459" s="42"/>
      <c r="J459" s="42"/>
      <c r="K459" s="28"/>
      <c r="L459" s="25"/>
      <c r="M459" s="25"/>
      <c r="N459" s="4" t="str">
        <f>IF(ISBLANK(OrderData[[#This Row],[Height (mm)]]),"", IF(ISBLANK(OrderData[[#This Row],[Quantity (default 1)]]), 1,OrderData[[#This Row],[Quantity (default 1)]]))</f>
        <v/>
      </c>
      <c r="O459" s="4" t="str">
        <f t="array" aca="true" ref="O4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59" s="4" t="str">
        <f t="array" aca="true" ref="P4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59" s="4" t="str">
        <f t="array" aca="true" ref="Q459">IF(COUNTA(OrderData[[#This Row],[Box Style]],OrderData[[#This Row],[Height (mm)]:[Depth (mm)]])=0,"",_xlfn.XLOOKUP(1, ((MIN(OrderData[[#This Row],[Board H]:[Board W]]) &gt;=BoardSize[Min H]) *(MIN(OrderData[[#This Row],[Board H]:[Board W]]) &lt;BoardSize[Max H])),BoardSize[Size],"?",1))</f>
        <v/>
      </c>
      <c r="R459" s="4" t="str">
        <f t="array" aca="true" ref="R459">IF(COUNTA(OrderData[[#This Row],[Box Style]], OrderData[[#This Row],[Height (mm)]:[Depth (mm)]])=0, "",_xlfn.XLOOKUP(1,  (MAX(OrderData[[#This Row],[Board H]:[Board W]]) &gt;= BoardSize[Min W])  *(MAX(OrderData[[#This Row],[Board H]:[Board W]]) &lt; BoardSize[Max W]),  BoardSize[Size],  "?",1 ))</f>
        <v/>
      </c>
      <c r="S45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59" s="65" t="str">
        <f t="array" aca="true" ref="T45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59" s="39" t="str">
        <f t="array" aca="true" ref="U4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59" s="35" t="str">
        <f t="array" aca="true" ref="V4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59" s="66"/>
    </row>
    <row r="460" spans="2:23" customHeight="1">
      <c r="B460" s="64" t="str">
        <f>IF(COUNTA(OrderData[[#This Row],[Box Style]], OrderData[[#This Row],[Height (mm)]:[Depth (mm)]]) = 0, "", IF(ISNUMBER(B459),  B459+1,  1))</f>
        <v/>
      </c>
      <c r="C460" s="41"/>
      <c r="D460" s="41"/>
      <c r="E460" s="9"/>
      <c r="F460" s="25"/>
      <c r="G460" s="42"/>
      <c r="H460" s="42"/>
      <c r="I460" s="42"/>
      <c r="J460" s="42"/>
      <c r="K460" s="28"/>
      <c r="L460" s="25"/>
      <c r="M460" s="25"/>
      <c r="N460" s="4" t="str">
        <f>IF(ISBLANK(OrderData[[#This Row],[Height (mm)]]),"", IF(ISBLANK(OrderData[[#This Row],[Quantity (default 1)]]), 1,OrderData[[#This Row],[Quantity (default 1)]]))</f>
        <v/>
      </c>
      <c r="O460" s="4" t="str">
        <f t="array" aca="true" ref="O4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0" s="4" t="str">
        <f t="array" aca="true" ref="P4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0" s="4" t="str">
        <f t="array" aca="true" ref="Q460">IF(COUNTA(OrderData[[#This Row],[Box Style]],OrderData[[#This Row],[Height (mm)]:[Depth (mm)]])=0,"",_xlfn.XLOOKUP(1, ((MIN(OrderData[[#This Row],[Board H]:[Board W]]) &gt;=BoardSize[Min H]) *(MIN(OrderData[[#This Row],[Board H]:[Board W]]) &lt;BoardSize[Max H])),BoardSize[Size],"?",1))</f>
        <v/>
      </c>
      <c r="R460" s="4" t="str">
        <f t="array" aca="true" ref="R460">IF(COUNTA(OrderData[[#This Row],[Box Style]], OrderData[[#This Row],[Height (mm)]:[Depth (mm)]])=0, "",_xlfn.XLOOKUP(1,  (MAX(OrderData[[#This Row],[Board H]:[Board W]]) &gt;= BoardSize[Min W])  *(MAX(OrderData[[#This Row],[Board H]:[Board W]]) &lt; BoardSize[Max W]),  BoardSize[Size],  "?",1 ))</f>
        <v/>
      </c>
      <c r="S46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0" s="65" t="str">
        <f t="array" aca="true" ref="T46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0" s="39" t="str">
        <f t="array" aca="true" ref="U4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0" s="35" t="str">
        <f t="array" aca="true" ref="V4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0" s="66"/>
    </row>
    <row r="461" spans="2:23" customHeight="1">
      <c r="B461" s="64" t="str">
        <f>IF(COUNTA(OrderData[[#This Row],[Box Style]], OrderData[[#This Row],[Height (mm)]:[Depth (mm)]]) = 0, "", IF(ISNUMBER(B460),  B460+1,  1))</f>
        <v/>
      </c>
      <c r="C461" s="41"/>
      <c r="D461" s="41"/>
      <c r="E461" s="9"/>
      <c r="F461" s="25"/>
      <c r="G461" s="42"/>
      <c r="H461" s="42"/>
      <c r="I461" s="42"/>
      <c r="J461" s="42"/>
      <c r="K461" s="28"/>
      <c r="L461" s="25"/>
      <c r="M461" s="25"/>
      <c r="N461" s="4" t="str">
        <f>IF(ISBLANK(OrderData[[#This Row],[Height (mm)]]),"", IF(ISBLANK(OrderData[[#This Row],[Quantity (default 1)]]), 1,OrderData[[#This Row],[Quantity (default 1)]]))</f>
        <v/>
      </c>
      <c r="O461" s="4" t="str">
        <f t="array" aca="true" ref="O4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1" s="4" t="str">
        <f t="array" aca="true" ref="P4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1" s="4" t="str">
        <f t="array" aca="true" ref="Q461">IF(COUNTA(OrderData[[#This Row],[Box Style]],OrderData[[#This Row],[Height (mm)]:[Depth (mm)]])=0,"",_xlfn.XLOOKUP(1, ((MIN(OrderData[[#This Row],[Board H]:[Board W]]) &gt;=BoardSize[Min H]) *(MIN(OrderData[[#This Row],[Board H]:[Board W]]) &lt;BoardSize[Max H])),BoardSize[Size],"?",1))</f>
        <v/>
      </c>
      <c r="R461" s="4" t="str">
        <f t="array" aca="true" ref="R461">IF(COUNTA(OrderData[[#This Row],[Box Style]], OrderData[[#This Row],[Height (mm)]:[Depth (mm)]])=0, "",_xlfn.XLOOKUP(1,  (MAX(OrderData[[#This Row],[Board H]:[Board W]]) &gt;= BoardSize[Min W])  *(MAX(OrderData[[#This Row],[Board H]:[Board W]]) &lt; BoardSize[Max W]),  BoardSize[Size],  "?",1 ))</f>
        <v/>
      </c>
      <c r="S46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1" s="65" t="str">
        <f t="array" aca="true" ref="T46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1" s="39" t="str">
        <f t="array" aca="true" ref="U4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1" s="35" t="str">
        <f t="array" aca="true" ref="V4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1" s="66"/>
    </row>
    <row r="462" spans="2:23" customHeight="1">
      <c r="B462" s="64" t="str">
        <f>IF(COUNTA(OrderData[[#This Row],[Box Style]], OrderData[[#This Row],[Height (mm)]:[Depth (mm)]]) = 0, "", IF(ISNUMBER(B461),  B461+1,  1))</f>
        <v/>
      </c>
      <c r="C462" s="41"/>
      <c r="D462" s="41"/>
      <c r="E462" s="9"/>
      <c r="F462" s="25"/>
      <c r="G462" s="42"/>
      <c r="H462" s="42"/>
      <c r="I462" s="42"/>
      <c r="J462" s="42"/>
      <c r="K462" s="28"/>
      <c r="L462" s="25"/>
      <c r="M462" s="25"/>
      <c r="N462" s="4" t="str">
        <f>IF(ISBLANK(OrderData[[#This Row],[Height (mm)]]),"", IF(ISBLANK(OrderData[[#This Row],[Quantity (default 1)]]), 1,OrderData[[#This Row],[Quantity (default 1)]]))</f>
        <v/>
      </c>
      <c r="O462" s="4" t="str">
        <f t="array" aca="true" ref="O4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2" s="4" t="str">
        <f t="array" aca="true" ref="P4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2" s="4" t="str">
        <f t="array" aca="true" ref="Q462">IF(COUNTA(OrderData[[#This Row],[Box Style]],OrderData[[#This Row],[Height (mm)]:[Depth (mm)]])=0,"",_xlfn.XLOOKUP(1, ((MIN(OrderData[[#This Row],[Board H]:[Board W]]) &gt;=BoardSize[Min H]) *(MIN(OrderData[[#This Row],[Board H]:[Board W]]) &lt;BoardSize[Max H])),BoardSize[Size],"?",1))</f>
        <v/>
      </c>
      <c r="R462" s="4" t="str">
        <f t="array" aca="true" ref="R462">IF(COUNTA(OrderData[[#This Row],[Box Style]], OrderData[[#This Row],[Height (mm)]:[Depth (mm)]])=0, "",_xlfn.XLOOKUP(1,  (MAX(OrderData[[#This Row],[Board H]:[Board W]]) &gt;= BoardSize[Min W])  *(MAX(OrderData[[#This Row],[Board H]:[Board W]]) &lt; BoardSize[Max W]),  BoardSize[Size],  "?",1 ))</f>
        <v/>
      </c>
      <c r="S46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2" s="65" t="str">
        <f t="array" aca="true" ref="T46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2" s="39" t="str">
        <f t="array" aca="true" ref="U4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2" s="35" t="str">
        <f t="array" aca="true" ref="V4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2" s="66"/>
    </row>
    <row r="463" spans="2:23" customHeight="1">
      <c r="B463" s="64" t="str">
        <f>IF(COUNTA(OrderData[[#This Row],[Box Style]], OrderData[[#This Row],[Height (mm)]:[Depth (mm)]]) = 0, "", IF(ISNUMBER(B462),  B462+1,  1))</f>
        <v/>
      </c>
      <c r="C463" s="41"/>
      <c r="D463" s="41"/>
      <c r="E463" s="9"/>
      <c r="F463" s="25"/>
      <c r="G463" s="42"/>
      <c r="H463" s="42"/>
      <c r="I463" s="42"/>
      <c r="J463" s="42"/>
      <c r="K463" s="28"/>
      <c r="L463" s="25"/>
      <c r="M463" s="25"/>
      <c r="N463" s="4" t="str">
        <f>IF(ISBLANK(OrderData[[#This Row],[Height (mm)]]),"", IF(ISBLANK(OrderData[[#This Row],[Quantity (default 1)]]), 1,OrderData[[#This Row],[Quantity (default 1)]]))</f>
        <v/>
      </c>
      <c r="O463" s="4" t="str">
        <f t="array" aca="true" ref="O4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3" s="4" t="str">
        <f t="array" aca="true" ref="P4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3" s="4" t="str">
        <f t="array" aca="true" ref="Q463">IF(COUNTA(OrderData[[#This Row],[Box Style]],OrderData[[#This Row],[Height (mm)]:[Depth (mm)]])=0,"",_xlfn.XLOOKUP(1, ((MIN(OrderData[[#This Row],[Board H]:[Board W]]) &gt;=BoardSize[Min H]) *(MIN(OrderData[[#This Row],[Board H]:[Board W]]) &lt;BoardSize[Max H])),BoardSize[Size],"?",1))</f>
        <v/>
      </c>
      <c r="R463" s="4" t="str">
        <f t="array" aca="true" ref="R463">IF(COUNTA(OrderData[[#This Row],[Box Style]], OrderData[[#This Row],[Height (mm)]:[Depth (mm)]])=0, "",_xlfn.XLOOKUP(1,  (MAX(OrderData[[#This Row],[Board H]:[Board W]]) &gt;= BoardSize[Min W])  *(MAX(OrderData[[#This Row],[Board H]:[Board W]]) &lt; BoardSize[Max W]),  BoardSize[Size],  "?",1 ))</f>
        <v/>
      </c>
      <c r="S46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3" s="65" t="str">
        <f t="array" aca="true" ref="T46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3" s="39" t="str">
        <f t="array" aca="true" ref="U4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3" s="35" t="str">
        <f t="array" aca="true" ref="V4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3" s="66"/>
    </row>
    <row r="464" spans="2:23" customHeight="1">
      <c r="B464" s="64" t="str">
        <f>IF(COUNTA(OrderData[[#This Row],[Box Style]], OrderData[[#This Row],[Height (mm)]:[Depth (mm)]]) = 0, "", IF(ISNUMBER(B463),  B463+1,  1))</f>
        <v/>
      </c>
      <c r="C464" s="41"/>
      <c r="D464" s="41"/>
      <c r="E464" s="9"/>
      <c r="F464" s="25"/>
      <c r="G464" s="42"/>
      <c r="H464" s="42"/>
      <c r="I464" s="42"/>
      <c r="J464" s="42"/>
      <c r="K464" s="28"/>
      <c r="L464" s="25"/>
      <c r="M464" s="25"/>
      <c r="N464" s="4" t="str">
        <f>IF(ISBLANK(OrderData[[#This Row],[Height (mm)]]),"", IF(ISBLANK(OrderData[[#This Row],[Quantity (default 1)]]), 1,OrderData[[#This Row],[Quantity (default 1)]]))</f>
        <v/>
      </c>
      <c r="O464" s="4" t="str">
        <f t="array" aca="true" ref="O4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4" s="4" t="str">
        <f t="array" aca="true" ref="P4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4" s="4" t="str">
        <f t="array" aca="true" ref="Q464">IF(COUNTA(OrderData[[#This Row],[Box Style]],OrderData[[#This Row],[Height (mm)]:[Depth (mm)]])=0,"",_xlfn.XLOOKUP(1, ((MIN(OrderData[[#This Row],[Board H]:[Board W]]) &gt;=BoardSize[Min H]) *(MIN(OrderData[[#This Row],[Board H]:[Board W]]) &lt;BoardSize[Max H])),BoardSize[Size],"?",1))</f>
        <v/>
      </c>
      <c r="R464" s="4" t="str">
        <f t="array" aca="true" ref="R464">IF(COUNTA(OrderData[[#This Row],[Box Style]], OrderData[[#This Row],[Height (mm)]:[Depth (mm)]])=0, "",_xlfn.XLOOKUP(1,  (MAX(OrderData[[#This Row],[Board H]:[Board W]]) &gt;= BoardSize[Min W])  *(MAX(OrderData[[#This Row],[Board H]:[Board W]]) &lt; BoardSize[Max W]),  BoardSize[Size],  "?",1 ))</f>
        <v/>
      </c>
      <c r="S46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4" s="65" t="str">
        <f t="array" aca="true" ref="T46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4" s="39" t="str">
        <f t="array" aca="true" ref="U4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4" s="35" t="str">
        <f t="array" aca="true" ref="V4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4" s="66"/>
    </row>
    <row r="465" spans="2:23" customHeight="1">
      <c r="B465" s="64" t="str">
        <f>IF(COUNTA(OrderData[[#This Row],[Box Style]], OrderData[[#This Row],[Height (mm)]:[Depth (mm)]]) = 0, "", IF(ISNUMBER(B464),  B464+1,  1))</f>
        <v/>
      </c>
      <c r="C465" s="41"/>
      <c r="D465" s="41"/>
      <c r="E465" s="9"/>
      <c r="F465" s="25"/>
      <c r="G465" s="42"/>
      <c r="H465" s="42"/>
      <c r="I465" s="42"/>
      <c r="J465" s="42"/>
      <c r="K465" s="28"/>
      <c r="L465" s="25"/>
      <c r="M465" s="25"/>
      <c r="N465" s="4" t="str">
        <f>IF(ISBLANK(OrderData[[#This Row],[Height (mm)]]),"", IF(ISBLANK(OrderData[[#This Row],[Quantity (default 1)]]), 1,OrderData[[#This Row],[Quantity (default 1)]]))</f>
        <v/>
      </c>
      <c r="O465" s="4" t="str">
        <f t="array" aca="true" ref="O4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5" s="4" t="str">
        <f t="array" aca="true" ref="P4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5" s="4" t="str">
        <f t="array" aca="true" ref="Q465">IF(COUNTA(OrderData[[#This Row],[Box Style]],OrderData[[#This Row],[Height (mm)]:[Depth (mm)]])=0,"",_xlfn.XLOOKUP(1, ((MIN(OrderData[[#This Row],[Board H]:[Board W]]) &gt;=BoardSize[Min H]) *(MIN(OrderData[[#This Row],[Board H]:[Board W]]) &lt;BoardSize[Max H])),BoardSize[Size],"?",1))</f>
        <v/>
      </c>
      <c r="R465" s="4" t="str">
        <f t="array" aca="true" ref="R465">IF(COUNTA(OrderData[[#This Row],[Box Style]], OrderData[[#This Row],[Height (mm)]:[Depth (mm)]])=0, "",_xlfn.XLOOKUP(1,  (MAX(OrderData[[#This Row],[Board H]:[Board W]]) &gt;= BoardSize[Min W])  *(MAX(OrderData[[#This Row],[Board H]:[Board W]]) &lt; BoardSize[Max W]),  BoardSize[Size],  "?",1 ))</f>
        <v/>
      </c>
      <c r="S46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5" s="65" t="str">
        <f t="array" aca="true" ref="T46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5" s="39" t="str">
        <f t="array" aca="true" ref="U4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5" s="35" t="str">
        <f t="array" aca="true" ref="V4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5" s="66"/>
    </row>
    <row r="466" spans="2:23" customHeight="1">
      <c r="B466" s="64" t="str">
        <f>IF(COUNTA(OrderData[[#This Row],[Box Style]], OrderData[[#This Row],[Height (mm)]:[Depth (mm)]]) = 0, "", IF(ISNUMBER(B465),  B465+1,  1))</f>
        <v/>
      </c>
      <c r="C466" s="41"/>
      <c r="D466" s="41"/>
      <c r="E466" s="9"/>
      <c r="F466" s="25"/>
      <c r="G466" s="42"/>
      <c r="H466" s="42"/>
      <c r="I466" s="42"/>
      <c r="J466" s="42"/>
      <c r="K466" s="28"/>
      <c r="L466" s="25"/>
      <c r="M466" s="25"/>
      <c r="N466" s="4" t="str">
        <f>IF(ISBLANK(OrderData[[#This Row],[Height (mm)]]),"", IF(ISBLANK(OrderData[[#This Row],[Quantity (default 1)]]), 1,OrderData[[#This Row],[Quantity (default 1)]]))</f>
        <v/>
      </c>
      <c r="O466" s="4" t="str">
        <f t="array" aca="true" ref="O4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6" s="4" t="str">
        <f t="array" aca="true" ref="P4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6" s="4" t="str">
        <f t="array" aca="true" ref="Q466">IF(COUNTA(OrderData[[#This Row],[Box Style]],OrderData[[#This Row],[Height (mm)]:[Depth (mm)]])=0,"",_xlfn.XLOOKUP(1, ((MIN(OrderData[[#This Row],[Board H]:[Board W]]) &gt;=BoardSize[Min H]) *(MIN(OrderData[[#This Row],[Board H]:[Board W]]) &lt;BoardSize[Max H])),BoardSize[Size],"?",1))</f>
        <v/>
      </c>
      <c r="R466" s="4" t="str">
        <f t="array" aca="true" ref="R466">IF(COUNTA(OrderData[[#This Row],[Box Style]], OrderData[[#This Row],[Height (mm)]:[Depth (mm)]])=0, "",_xlfn.XLOOKUP(1,  (MAX(OrderData[[#This Row],[Board H]:[Board W]]) &gt;= BoardSize[Min W])  *(MAX(OrderData[[#This Row],[Board H]:[Board W]]) &lt; BoardSize[Max W]),  BoardSize[Size],  "?",1 ))</f>
        <v/>
      </c>
      <c r="S46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6" s="65" t="str">
        <f t="array" aca="true" ref="T46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6" s="39" t="str">
        <f t="array" aca="true" ref="U4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6" s="35" t="str">
        <f t="array" aca="true" ref="V4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6" s="66"/>
    </row>
    <row r="467" spans="2:23" customHeight="1">
      <c r="B467" s="64" t="str">
        <f>IF(COUNTA(OrderData[[#This Row],[Box Style]], OrderData[[#This Row],[Height (mm)]:[Depth (mm)]]) = 0, "", IF(ISNUMBER(B466),  B466+1,  1))</f>
        <v/>
      </c>
      <c r="C467" s="41"/>
      <c r="D467" s="41"/>
      <c r="E467" s="9"/>
      <c r="F467" s="25"/>
      <c r="G467" s="42"/>
      <c r="H467" s="42"/>
      <c r="I467" s="42"/>
      <c r="J467" s="42"/>
      <c r="K467" s="28"/>
      <c r="L467" s="25"/>
      <c r="M467" s="25"/>
      <c r="N467" s="4" t="str">
        <f>IF(ISBLANK(OrderData[[#This Row],[Height (mm)]]),"", IF(ISBLANK(OrderData[[#This Row],[Quantity (default 1)]]), 1,OrderData[[#This Row],[Quantity (default 1)]]))</f>
        <v/>
      </c>
      <c r="O467" s="4" t="str">
        <f t="array" aca="true" ref="O4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7" s="4" t="str">
        <f t="array" aca="true" ref="P4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7" s="4" t="str">
        <f t="array" aca="true" ref="Q467">IF(COUNTA(OrderData[[#This Row],[Box Style]],OrderData[[#This Row],[Height (mm)]:[Depth (mm)]])=0,"",_xlfn.XLOOKUP(1, ((MIN(OrderData[[#This Row],[Board H]:[Board W]]) &gt;=BoardSize[Min H]) *(MIN(OrderData[[#This Row],[Board H]:[Board W]]) &lt;BoardSize[Max H])),BoardSize[Size],"?",1))</f>
        <v/>
      </c>
      <c r="R467" s="4" t="str">
        <f t="array" aca="true" ref="R467">IF(COUNTA(OrderData[[#This Row],[Box Style]], OrderData[[#This Row],[Height (mm)]:[Depth (mm)]])=0, "",_xlfn.XLOOKUP(1,  (MAX(OrderData[[#This Row],[Board H]:[Board W]]) &gt;= BoardSize[Min W])  *(MAX(OrderData[[#This Row],[Board H]:[Board W]]) &lt; BoardSize[Max W]),  BoardSize[Size],  "?",1 ))</f>
        <v/>
      </c>
      <c r="S46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7" s="65" t="str">
        <f t="array" aca="true" ref="T46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7" s="39" t="str">
        <f t="array" aca="true" ref="U4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7" s="35" t="str">
        <f t="array" aca="true" ref="V4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7" s="66"/>
    </row>
    <row r="468" spans="2:23" customHeight="1">
      <c r="B468" s="64" t="str">
        <f>IF(COUNTA(OrderData[[#This Row],[Box Style]], OrderData[[#This Row],[Height (mm)]:[Depth (mm)]]) = 0, "", IF(ISNUMBER(B467),  B467+1,  1))</f>
        <v/>
      </c>
      <c r="C468" s="41"/>
      <c r="D468" s="41"/>
      <c r="E468" s="9"/>
      <c r="F468" s="25"/>
      <c r="G468" s="42"/>
      <c r="H468" s="42"/>
      <c r="I468" s="42"/>
      <c r="J468" s="42"/>
      <c r="K468" s="28"/>
      <c r="L468" s="25"/>
      <c r="M468" s="25"/>
      <c r="N468" s="4" t="str">
        <f>IF(ISBLANK(OrderData[[#This Row],[Height (mm)]]),"", IF(ISBLANK(OrderData[[#This Row],[Quantity (default 1)]]), 1,OrderData[[#This Row],[Quantity (default 1)]]))</f>
        <v/>
      </c>
      <c r="O468" s="4" t="str">
        <f t="array" aca="true" ref="O4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8" s="4" t="str">
        <f t="array" aca="true" ref="P4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8" s="4" t="str">
        <f t="array" aca="true" ref="Q468">IF(COUNTA(OrderData[[#This Row],[Box Style]],OrderData[[#This Row],[Height (mm)]:[Depth (mm)]])=0,"",_xlfn.XLOOKUP(1, ((MIN(OrderData[[#This Row],[Board H]:[Board W]]) &gt;=BoardSize[Min H]) *(MIN(OrderData[[#This Row],[Board H]:[Board W]]) &lt;BoardSize[Max H])),BoardSize[Size],"?",1))</f>
        <v/>
      </c>
      <c r="R468" s="4" t="str">
        <f t="array" aca="true" ref="R468">IF(COUNTA(OrderData[[#This Row],[Box Style]], OrderData[[#This Row],[Height (mm)]:[Depth (mm)]])=0, "",_xlfn.XLOOKUP(1,  (MAX(OrderData[[#This Row],[Board H]:[Board W]]) &gt;= BoardSize[Min W])  *(MAX(OrderData[[#This Row],[Board H]:[Board W]]) &lt; BoardSize[Max W]),  BoardSize[Size],  "?",1 ))</f>
        <v/>
      </c>
      <c r="S46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8" s="65" t="str">
        <f t="array" aca="true" ref="T46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8" s="39" t="str">
        <f t="array" aca="true" ref="U4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8" s="35" t="str">
        <f t="array" aca="true" ref="V4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8" s="66"/>
    </row>
    <row r="469" spans="2:23" customHeight="1">
      <c r="B469" s="64" t="str">
        <f>IF(COUNTA(OrderData[[#This Row],[Box Style]], OrderData[[#This Row],[Height (mm)]:[Depth (mm)]]) = 0, "", IF(ISNUMBER(B468),  B468+1,  1))</f>
        <v/>
      </c>
      <c r="C469" s="41"/>
      <c r="D469" s="41"/>
      <c r="E469" s="9"/>
      <c r="F469" s="25"/>
      <c r="G469" s="42"/>
      <c r="H469" s="42"/>
      <c r="I469" s="42"/>
      <c r="J469" s="42"/>
      <c r="K469" s="28"/>
      <c r="L469" s="25"/>
      <c r="M469" s="25"/>
      <c r="N469" s="4" t="str">
        <f>IF(ISBLANK(OrderData[[#This Row],[Height (mm)]]),"", IF(ISBLANK(OrderData[[#This Row],[Quantity (default 1)]]), 1,OrderData[[#This Row],[Quantity (default 1)]]))</f>
        <v/>
      </c>
      <c r="O469" s="4" t="str">
        <f t="array" aca="true" ref="O4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69" s="4" t="str">
        <f t="array" aca="true" ref="P4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69" s="4" t="str">
        <f t="array" aca="true" ref="Q469">IF(COUNTA(OrderData[[#This Row],[Box Style]],OrderData[[#This Row],[Height (mm)]:[Depth (mm)]])=0,"",_xlfn.XLOOKUP(1, ((MIN(OrderData[[#This Row],[Board H]:[Board W]]) &gt;=BoardSize[Min H]) *(MIN(OrderData[[#This Row],[Board H]:[Board W]]) &lt;BoardSize[Max H])),BoardSize[Size],"?",1))</f>
        <v/>
      </c>
      <c r="R469" s="4" t="str">
        <f t="array" aca="true" ref="R469">IF(COUNTA(OrderData[[#This Row],[Box Style]], OrderData[[#This Row],[Height (mm)]:[Depth (mm)]])=0, "",_xlfn.XLOOKUP(1,  (MAX(OrderData[[#This Row],[Board H]:[Board W]]) &gt;= BoardSize[Min W])  *(MAX(OrderData[[#This Row],[Board H]:[Board W]]) &lt; BoardSize[Max W]),  BoardSize[Size],  "?",1 ))</f>
        <v/>
      </c>
      <c r="S46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69" s="65" t="str">
        <f t="array" aca="true" ref="T46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69" s="39" t="str">
        <f t="array" aca="true" ref="U4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69" s="35" t="str">
        <f t="array" aca="true" ref="V4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69" s="66"/>
    </row>
    <row r="470" spans="2:23" customHeight="1">
      <c r="B470" s="64" t="str">
        <f>IF(COUNTA(OrderData[[#This Row],[Box Style]], OrderData[[#This Row],[Height (mm)]:[Depth (mm)]]) = 0, "", IF(ISNUMBER(B469),  B469+1,  1))</f>
        <v/>
      </c>
      <c r="C470" s="41"/>
      <c r="D470" s="41"/>
      <c r="E470" s="9"/>
      <c r="F470" s="25"/>
      <c r="G470" s="42"/>
      <c r="H470" s="42"/>
      <c r="I470" s="42"/>
      <c r="J470" s="42"/>
      <c r="K470" s="28"/>
      <c r="L470" s="25"/>
      <c r="M470" s="25"/>
      <c r="N470" s="4" t="str">
        <f>IF(ISBLANK(OrderData[[#This Row],[Height (mm)]]),"", IF(ISBLANK(OrderData[[#This Row],[Quantity (default 1)]]), 1,OrderData[[#This Row],[Quantity (default 1)]]))</f>
        <v/>
      </c>
      <c r="O470" s="4" t="str">
        <f t="array" aca="true" ref="O4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0" s="4" t="str">
        <f t="array" aca="true" ref="P4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0" s="4" t="str">
        <f t="array" aca="true" ref="Q470">IF(COUNTA(OrderData[[#This Row],[Box Style]],OrderData[[#This Row],[Height (mm)]:[Depth (mm)]])=0,"",_xlfn.XLOOKUP(1, ((MIN(OrderData[[#This Row],[Board H]:[Board W]]) &gt;=BoardSize[Min H]) *(MIN(OrderData[[#This Row],[Board H]:[Board W]]) &lt;BoardSize[Max H])),BoardSize[Size],"?",1))</f>
        <v/>
      </c>
      <c r="R470" s="4" t="str">
        <f t="array" aca="true" ref="R470">IF(COUNTA(OrderData[[#This Row],[Box Style]], OrderData[[#This Row],[Height (mm)]:[Depth (mm)]])=0, "",_xlfn.XLOOKUP(1,  (MAX(OrderData[[#This Row],[Board H]:[Board W]]) &gt;= BoardSize[Min W])  *(MAX(OrderData[[#This Row],[Board H]:[Board W]]) &lt; BoardSize[Max W]),  BoardSize[Size],  "?",1 ))</f>
        <v/>
      </c>
      <c r="S47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0" s="65" t="str">
        <f t="array" aca="true" ref="T47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0" s="39" t="str">
        <f t="array" aca="true" ref="U4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0" s="35" t="str">
        <f t="array" aca="true" ref="V4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0" s="66"/>
    </row>
    <row r="471" spans="2:23" customHeight="1">
      <c r="B471" s="64" t="str">
        <f>IF(COUNTA(OrderData[[#This Row],[Box Style]], OrderData[[#This Row],[Height (mm)]:[Depth (mm)]]) = 0, "", IF(ISNUMBER(B470),  B470+1,  1))</f>
        <v/>
      </c>
      <c r="C471" s="41"/>
      <c r="D471" s="41"/>
      <c r="E471" s="9"/>
      <c r="F471" s="25"/>
      <c r="G471" s="42"/>
      <c r="H471" s="42"/>
      <c r="I471" s="42"/>
      <c r="J471" s="42"/>
      <c r="K471" s="28"/>
      <c r="L471" s="25"/>
      <c r="M471" s="25"/>
      <c r="N471" s="4" t="str">
        <f>IF(ISBLANK(OrderData[[#This Row],[Height (mm)]]),"", IF(ISBLANK(OrderData[[#This Row],[Quantity (default 1)]]), 1,OrderData[[#This Row],[Quantity (default 1)]]))</f>
        <v/>
      </c>
      <c r="O471" s="4" t="str">
        <f t="array" aca="true" ref="O4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1" s="4" t="str">
        <f t="array" aca="true" ref="P4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1" s="4" t="str">
        <f t="array" aca="true" ref="Q471">IF(COUNTA(OrderData[[#This Row],[Box Style]],OrderData[[#This Row],[Height (mm)]:[Depth (mm)]])=0,"",_xlfn.XLOOKUP(1, ((MIN(OrderData[[#This Row],[Board H]:[Board W]]) &gt;=BoardSize[Min H]) *(MIN(OrderData[[#This Row],[Board H]:[Board W]]) &lt;BoardSize[Max H])),BoardSize[Size],"?",1))</f>
        <v/>
      </c>
      <c r="R471" s="4" t="str">
        <f t="array" aca="true" ref="R471">IF(COUNTA(OrderData[[#This Row],[Box Style]], OrderData[[#This Row],[Height (mm)]:[Depth (mm)]])=0, "",_xlfn.XLOOKUP(1,  (MAX(OrderData[[#This Row],[Board H]:[Board W]]) &gt;= BoardSize[Min W])  *(MAX(OrderData[[#This Row],[Board H]:[Board W]]) &lt; BoardSize[Max W]),  BoardSize[Size],  "?",1 ))</f>
        <v/>
      </c>
      <c r="S47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1" s="65" t="str">
        <f t="array" aca="true" ref="T47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1" s="39" t="str">
        <f t="array" aca="true" ref="U4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1" s="35" t="str">
        <f t="array" aca="true" ref="V4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1" s="66"/>
    </row>
    <row r="472" spans="2:23" customHeight="1">
      <c r="B472" s="64" t="str">
        <f>IF(COUNTA(OrderData[[#This Row],[Box Style]], OrderData[[#This Row],[Height (mm)]:[Depth (mm)]]) = 0, "", IF(ISNUMBER(B471),  B471+1,  1))</f>
        <v/>
      </c>
      <c r="C472" s="41"/>
      <c r="D472" s="41"/>
      <c r="E472" s="9"/>
      <c r="F472" s="25"/>
      <c r="G472" s="42"/>
      <c r="H472" s="42"/>
      <c r="I472" s="42"/>
      <c r="J472" s="42"/>
      <c r="K472" s="28"/>
      <c r="L472" s="25"/>
      <c r="M472" s="25"/>
      <c r="N472" s="4" t="str">
        <f>IF(ISBLANK(OrderData[[#This Row],[Height (mm)]]),"", IF(ISBLANK(OrderData[[#This Row],[Quantity (default 1)]]), 1,OrderData[[#This Row],[Quantity (default 1)]]))</f>
        <v/>
      </c>
      <c r="O472" s="4" t="str">
        <f t="array" aca="true" ref="O4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2" s="4" t="str">
        <f t="array" aca="true" ref="P4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2" s="4" t="str">
        <f t="array" aca="true" ref="Q472">IF(COUNTA(OrderData[[#This Row],[Box Style]],OrderData[[#This Row],[Height (mm)]:[Depth (mm)]])=0,"",_xlfn.XLOOKUP(1, ((MIN(OrderData[[#This Row],[Board H]:[Board W]]) &gt;=BoardSize[Min H]) *(MIN(OrderData[[#This Row],[Board H]:[Board W]]) &lt;BoardSize[Max H])),BoardSize[Size],"?",1))</f>
        <v/>
      </c>
      <c r="R472" s="4" t="str">
        <f t="array" aca="true" ref="R472">IF(COUNTA(OrderData[[#This Row],[Box Style]], OrderData[[#This Row],[Height (mm)]:[Depth (mm)]])=0, "",_xlfn.XLOOKUP(1,  (MAX(OrderData[[#This Row],[Board H]:[Board W]]) &gt;= BoardSize[Min W])  *(MAX(OrderData[[#This Row],[Board H]:[Board W]]) &lt; BoardSize[Max W]),  BoardSize[Size],  "?",1 ))</f>
        <v/>
      </c>
      <c r="S47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2" s="65" t="str">
        <f t="array" aca="true" ref="T47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2" s="39" t="str">
        <f t="array" aca="true" ref="U4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2" s="35" t="str">
        <f t="array" aca="true" ref="V4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2" s="66"/>
    </row>
    <row r="473" spans="2:23" customHeight="1">
      <c r="B473" s="64" t="str">
        <f>IF(COUNTA(OrderData[[#This Row],[Box Style]], OrderData[[#This Row],[Height (mm)]:[Depth (mm)]]) = 0, "", IF(ISNUMBER(B472),  B472+1,  1))</f>
        <v/>
      </c>
      <c r="C473" s="41"/>
      <c r="D473" s="41"/>
      <c r="E473" s="9"/>
      <c r="F473" s="25"/>
      <c r="G473" s="42"/>
      <c r="H473" s="42"/>
      <c r="I473" s="42"/>
      <c r="J473" s="42"/>
      <c r="K473" s="28"/>
      <c r="L473" s="25"/>
      <c r="M473" s="25"/>
      <c r="N473" s="4" t="str">
        <f>IF(ISBLANK(OrderData[[#This Row],[Height (mm)]]),"", IF(ISBLANK(OrderData[[#This Row],[Quantity (default 1)]]), 1,OrderData[[#This Row],[Quantity (default 1)]]))</f>
        <v/>
      </c>
      <c r="O473" s="4" t="str">
        <f t="array" aca="true" ref="O4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3" s="4" t="str">
        <f t="array" aca="true" ref="P4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3" s="4" t="str">
        <f t="array" aca="true" ref="Q473">IF(COUNTA(OrderData[[#This Row],[Box Style]],OrderData[[#This Row],[Height (mm)]:[Depth (mm)]])=0,"",_xlfn.XLOOKUP(1, ((MIN(OrderData[[#This Row],[Board H]:[Board W]]) &gt;=BoardSize[Min H]) *(MIN(OrderData[[#This Row],[Board H]:[Board W]]) &lt;BoardSize[Max H])),BoardSize[Size],"?",1))</f>
        <v/>
      </c>
      <c r="R473" s="4" t="str">
        <f t="array" aca="true" ref="R473">IF(COUNTA(OrderData[[#This Row],[Box Style]], OrderData[[#This Row],[Height (mm)]:[Depth (mm)]])=0, "",_xlfn.XLOOKUP(1,  (MAX(OrderData[[#This Row],[Board H]:[Board W]]) &gt;= BoardSize[Min W])  *(MAX(OrderData[[#This Row],[Board H]:[Board W]]) &lt; BoardSize[Max W]),  BoardSize[Size],  "?",1 ))</f>
        <v/>
      </c>
      <c r="S47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3" s="65" t="str">
        <f t="array" aca="true" ref="T47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3" s="39" t="str">
        <f t="array" aca="true" ref="U4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3" s="35" t="str">
        <f t="array" aca="true" ref="V4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3" s="66"/>
    </row>
    <row r="474" spans="2:23" customHeight="1">
      <c r="B474" s="64" t="str">
        <f>IF(COUNTA(OrderData[[#This Row],[Box Style]], OrderData[[#This Row],[Height (mm)]:[Depth (mm)]]) = 0, "", IF(ISNUMBER(B473),  B473+1,  1))</f>
        <v/>
      </c>
      <c r="C474" s="41"/>
      <c r="D474" s="41"/>
      <c r="E474" s="9"/>
      <c r="F474" s="25"/>
      <c r="G474" s="42"/>
      <c r="H474" s="42"/>
      <c r="I474" s="42"/>
      <c r="J474" s="42"/>
      <c r="K474" s="28"/>
      <c r="L474" s="25"/>
      <c r="M474" s="25"/>
      <c r="N474" s="4" t="str">
        <f>IF(ISBLANK(OrderData[[#This Row],[Height (mm)]]),"", IF(ISBLANK(OrderData[[#This Row],[Quantity (default 1)]]), 1,OrderData[[#This Row],[Quantity (default 1)]]))</f>
        <v/>
      </c>
      <c r="O474" s="4" t="str">
        <f t="array" aca="true" ref="O4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4" s="4" t="str">
        <f t="array" aca="true" ref="P4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4" s="4" t="str">
        <f t="array" aca="true" ref="Q474">IF(COUNTA(OrderData[[#This Row],[Box Style]],OrderData[[#This Row],[Height (mm)]:[Depth (mm)]])=0,"",_xlfn.XLOOKUP(1, ((MIN(OrderData[[#This Row],[Board H]:[Board W]]) &gt;=BoardSize[Min H]) *(MIN(OrderData[[#This Row],[Board H]:[Board W]]) &lt;BoardSize[Max H])),BoardSize[Size],"?",1))</f>
        <v/>
      </c>
      <c r="R474" s="4" t="str">
        <f t="array" aca="true" ref="R474">IF(COUNTA(OrderData[[#This Row],[Box Style]], OrderData[[#This Row],[Height (mm)]:[Depth (mm)]])=0, "",_xlfn.XLOOKUP(1,  (MAX(OrderData[[#This Row],[Board H]:[Board W]]) &gt;= BoardSize[Min W])  *(MAX(OrderData[[#This Row],[Board H]:[Board W]]) &lt; BoardSize[Max W]),  BoardSize[Size],  "?",1 ))</f>
        <v/>
      </c>
      <c r="S47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4" s="65" t="str">
        <f t="array" aca="true" ref="T47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4" s="39" t="str">
        <f t="array" aca="true" ref="U4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4" s="35" t="str">
        <f t="array" aca="true" ref="V4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4" s="66"/>
    </row>
    <row r="475" spans="2:23" customHeight="1">
      <c r="B475" s="64" t="str">
        <f>IF(COUNTA(OrderData[[#This Row],[Box Style]], OrderData[[#This Row],[Height (mm)]:[Depth (mm)]]) = 0, "", IF(ISNUMBER(B474),  B474+1,  1))</f>
        <v/>
      </c>
      <c r="C475" s="41"/>
      <c r="D475" s="41"/>
      <c r="E475" s="9"/>
      <c r="F475" s="25"/>
      <c r="G475" s="42"/>
      <c r="H475" s="42"/>
      <c r="I475" s="42"/>
      <c r="J475" s="42"/>
      <c r="K475" s="28"/>
      <c r="L475" s="25"/>
      <c r="M475" s="25"/>
      <c r="N475" s="4" t="str">
        <f>IF(ISBLANK(OrderData[[#This Row],[Height (mm)]]),"", IF(ISBLANK(OrderData[[#This Row],[Quantity (default 1)]]), 1,OrderData[[#This Row],[Quantity (default 1)]]))</f>
        <v/>
      </c>
      <c r="O475" s="4" t="str">
        <f t="array" aca="true" ref="O4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5" s="4" t="str">
        <f t="array" aca="true" ref="P4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5" s="4" t="str">
        <f t="array" aca="true" ref="Q475">IF(COUNTA(OrderData[[#This Row],[Box Style]],OrderData[[#This Row],[Height (mm)]:[Depth (mm)]])=0,"",_xlfn.XLOOKUP(1, ((MIN(OrderData[[#This Row],[Board H]:[Board W]]) &gt;=BoardSize[Min H]) *(MIN(OrderData[[#This Row],[Board H]:[Board W]]) &lt;BoardSize[Max H])),BoardSize[Size],"?",1))</f>
        <v/>
      </c>
      <c r="R475" s="4" t="str">
        <f t="array" aca="true" ref="R475">IF(COUNTA(OrderData[[#This Row],[Box Style]], OrderData[[#This Row],[Height (mm)]:[Depth (mm)]])=0, "",_xlfn.XLOOKUP(1,  (MAX(OrderData[[#This Row],[Board H]:[Board W]]) &gt;= BoardSize[Min W])  *(MAX(OrderData[[#This Row],[Board H]:[Board W]]) &lt; BoardSize[Max W]),  BoardSize[Size],  "?",1 ))</f>
        <v/>
      </c>
      <c r="S47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5" s="65" t="str">
        <f t="array" aca="true" ref="T47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5" s="39" t="str">
        <f t="array" aca="true" ref="U4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5" s="35" t="str">
        <f t="array" aca="true" ref="V4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5" s="66"/>
    </row>
    <row r="476" spans="2:23" customHeight="1">
      <c r="B476" s="64" t="str">
        <f>IF(COUNTA(OrderData[[#This Row],[Box Style]], OrderData[[#This Row],[Height (mm)]:[Depth (mm)]]) = 0, "", IF(ISNUMBER(B475),  B475+1,  1))</f>
        <v/>
      </c>
      <c r="C476" s="41"/>
      <c r="D476" s="41"/>
      <c r="E476" s="9"/>
      <c r="F476" s="25"/>
      <c r="G476" s="42"/>
      <c r="H476" s="42"/>
      <c r="I476" s="42"/>
      <c r="J476" s="42"/>
      <c r="K476" s="28"/>
      <c r="L476" s="25"/>
      <c r="M476" s="25"/>
      <c r="N476" s="4" t="str">
        <f>IF(ISBLANK(OrderData[[#This Row],[Height (mm)]]),"", IF(ISBLANK(OrderData[[#This Row],[Quantity (default 1)]]), 1,OrderData[[#This Row],[Quantity (default 1)]]))</f>
        <v/>
      </c>
      <c r="O476" s="4" t="str">
        <f t="array" aca="true" ref="O4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6" s="4" t="str">
        <f t="array" aca="true" ref="P4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6" s="4" t="str">
        <f t="array" aca="true" ref="Q476">IF(COUNTA(OrderData[[#This Row],[Box Style]],OrderData[[#This Row],[Height (mm)]:[Depth (mm)]])=0,"",_xlfn.XLOOKUP(1, ((MIN(OrderData[[#This Row],[Board H]:[Board W]]) &gt;=BoardSize[Min H]) *(MIN(OrderData[[#This Row],[Board H]:[Board W]]) &lt;BoardSize[Max H])),BoardSize[Size],"?",1))</f>
        <v/>
      </c>
      <c r="R476" s="4" t="str">
        <f t="array" aca="true" ref="R476">IF(COUNTA(OrderData[[#This Row],[Box Style]], OrderData[[#This Row],[Height (mm)]:[Depth (mm)]])=0, "",_xlfn.XLOOKUP(1,  (MAX(OrderData[[#This Row],[Board H]:[Board W]]) &gt;= BoardSize[Min W])  *(MAX(OrderData[[#This Row],[Board H]:[Board W]]) &lt; BoardSize[Max W]),  BoardSize[Size],  "?",1 ))</f>
        <v/>
      </c>
      <c r="S47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6" s="65" t="str">
        <f t="array" aca="true" ref="T47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6" s="39" t="str">
        <f t="array" aca="true" ref="U4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6" s="35" t="str">
        <f t="array" aca="true" ref="V4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6" s="66"/>
    </row>
    <row r="477" spans="2:23" customHeight="1">
      <c r="B477" s="64" t="str">
        <f>IF(COUNTA(OrderData[[#This Row],[Box Style]], OrderData[[#This Row],[Height (mm)]:[Depth (mm)]]) = 0, "", IF(ISNUMBER(B476),  B476+1,  1))</f>
        <v/>
      </c>
      <c r="C477" s="41"/>
      <c r="D477" s="41"/>
      <c r="E477" s="9"/>
      <c r="F477" s="25"/>
      <c r="G477" s="42"/>
      <c r="H477" s="42"/>
      <c r="I477" s="42"/>
      <c r="J477" s="42"/>
      <c r="K477" s="28"/>
      <c r="L477" s="25"/>
      <c r="M477" s="25"/>
      <c r="N477" s="4" t="str">
        <f>IF(ISBLANK(OrderData[[#This Row],[Height (mm)]]),"", IF(ISBLANK(OrderData[[#This Row],[Quantity (default 1)]]), 1,OrderData[[#This Row],[Quantity (default 1)]]))</f>
        <v/>
      </c>
      <c r="O477" s="4" t="str">
        <f t="array" aca="true" ref="O4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7" s="4" t="str">
        <f t="array" aca="true" ref="P4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7" s="4" t="str">
        <f t="array" aca="true" ref="Q477">IF(COUNTA(OrderData[[#This Row],[Box Style]],OrderData[[#This Row],[Height (mm)]:[Depth (mm)]])=0,"",_xlfn.XLOOKUP(1, ((MIN(OrderData[[#This Row],[Board H]:[Board W]]) &gt;=BoardSize[Min H]) *(MIN(OrderData[[#This Row],[Board H]:[Board W]]) &lt;BoardSize[Max H])),BoardSize[Size],"?",1))</f>
        <v/>
      </c>
      <c r="R477" s="4" t="str">
        <f t="array" aca="true" ref="R477">IF(COUNTA(OrderData[[#This Row],[Box Style]], OrderData[[#This Row],[Height (mm)]:[Depth (mm)]])=0, "",_xlfn.XLOOKUP(1,  (MAX(OrderData[[#This Row],[Board H]:[Board W]]) &gt;= BoardSize[Min W])  *(MAX(OrderData[[#This Row],[Board H]:[Board W]]) &lt; BoardSize[Max W]),  BoardSize[Size],  "?",1 ))</f>
        <v/>
      </c>
      <c r="S47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7" s="65" t="str">
        <f t="array" aca="true" ref="T47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7" s="39" t="str">
        <f t="array" aca="true" ref="U4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7" s="35" t="str">
        <f t="array" aca="true" ref="V4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7" s="66"/>
    </row>
    <row r="478" spans="2:23" customHeight="1">
      <c r="B478" s="64" t="str">
        <f>IF(COUNTA(OrderData[[#This Row],[Box Style]], OrderData[[#This Row],[Height (mm)]:[Depth (mm)]]) = 0, "", IF(ISNUMBER(B477),  B477+1,  1))</f>
        <v/>
      </c>
      <c r="C478" s="41"/>
      <c r="D478" s="41"/>
      <c r="E478" s="9"/>
      <c r="F478" s="25"/>
      <c r="G478" s="42"/>
      <c r="H478" s="42"/>
      <c r="I478" s="42"/>
      <c r="J478" s="42"/>
      <c r="K478" s="28"/>
      <c r="L478" s="25"/>
      <c r="M478" s="25"/>
      <c r="N478" s="4" t="str">
        <f>IF(ISBLANK(OrderData[[#This Row],[Height (mm)]]),"", IF(ISBLANK(OrderData[[#This Row],[Quantity (default 1)]]), 1,OrderData[[#This Row],[Quantity (default 1)]]))</f>
        <v/>
      </c>
      <c r="O478" s="4" t="str">
        <f t="array" aca="true" ref="O4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8" s="4" t="str">
        <f t="array" aca="true" ref="P4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8" s="4" t="str">
        <f t="array" aca="true" ref="Q478">IF(COUNTA(OrderData[[#This Row],[Box Style]],OrderData[[#This Row],[Height (mm)]:[Depth (mm)]])=0,"",_xlfn.XLOOKUP(1, ((MIN(OrderData[[#This Row],[Board H]:[Board W]]) &gt;=BoardSize[Min H]) *(MIN(OrderData[[#This Row],[Board H]:[Board W]]) &lt;BoardSize[Max H])),BoardSize[Size],"?",1))</f>
        <v/>
      </c>
      <c r="R478" s="4" t="str">
        <f t="array" aca="true" ref="R478">IF(COUNTA(OrderData[[#This Row],[Box Style]], OrderData[[#This Row],[Height (mm)]:[Depth (mm)]])=0, "",_xlfn.XLOOKUP(1,  (MAX(OrderData[[#This Row],[Board H]:[Board W]]) &gt;= BoardSize[Min W])  *(MAX(OrderData[[#This Row],[Board H]:[Board W]]) &lt; BoardSize[Max W]),  BoardSize[Size],  "?",1 ))</f>
        <v/>
      </c>
      <c r="S47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8" s="65" t="str">
        <f t="array" aca="true" ref="T47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8" s="39" t="str">
        <f t="array" aca="true" ref="U4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8" s="35" t="str">
        <f t="array" aca="true" ref="V4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8" s="66"/>
    </row>
    <row r="479" spans="2:23" customHeight="1">
      <c r="B479" s="64" t="str">
        <f>IF(COUNTA(OrderData[[#This Row],[Box Style]], OrderData[[#This Row],[Height (mm)]:[Depth (mm)]]) = 0, "", IF(ISNUMBER(B478),  B478+1,  1))</f>
        <v/>
      </c>
      <c r="C479" s="41"/>
      <c r="D479" s="41"/>
      <c r="E479" s="9"/>
      <c r="F479" s="25"/>
      <c r="G479" s="42"/>
      <c r="H479" s="42"/>
      <c r="I479" s="42"/>
      <c r="J479" s="42"/>
      <c r="K479" s="28"/>
      <c r="L479" s="25"/>
      <c r="M479" s="25"/>
      <c r="N479" s="4" t="str">
        <f>IF(ISBLANK(OrderData[[#This Row],[Height (mm)]]),"", IF(ISBLANK(OrderData[[#This Row],[Quantity (default 1)]]), 1,OrderData[[#This Row],[Quantity (default 1)]]))</f>
        <v/>
      </c>
      <c r="O479" s="4" t="str">
        <f t="array" aca="true" ref="O4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79" s="4" t="str">
        <f t="array" aca="true" ref="P4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79" s="4" t="str">
        <f t="array" aca="true" ref="Q479">IF(COUNTA(OrderData[[#This Row],[Box Style]],OrderData[[#This Row],[Height (mm)]:[Depth (mm)]])=0,"",_xlfn.XLOOKUP(1, ((MIN(OrderData[[#This Row],[Board H]:[Board W]]) &gt;=BoardSize[Min H]) *(MIN(OrderData[[#This Row],[Board H]:[Board W]]) &lt;BoardSize[Max H])),BoardSize[Size],"?",1))</f>
        <v/>
      </c>
      <c r="R479" s="4" t="str">
        <f t="array" aca="true" ref="R479">IF(COUNTA(OrderData[[#This Row],[Box Style]], OrderData[[#This Row],[Height (mm)]:[Depth (mm)]])=0, "",_xlfn.XLOOKUP(1,  (MAX(OrderData[[#This Row],[Board H]:[Board W]]) &gt;= BoardSize[Min W])  *(MAX(OrderData[[#This Row],[Board H]:[Board W]]) &lt; BoardSize[Max W]),  BoardSize[Size],  "?",1 ))</f>
        <v/>
      </c>
      <c r="S47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79" s="65" t="str">
        <f t="array" aca="true" ref="T47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79" s="39" t="str">
        <f t="array" aca="true" ref="U4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79" s="35" t="str">
        <f t="array" aca="true" ref="V4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79" s="66"/>
    </row>
    <row r="480" spans="2:23" customHeight="1">
      <c r="B480" s="64" t="str">
        <f>IF(COUNTA(OrderData[[#This Row],[Box Style]], OrderData[[#This Row],[Height (mm)]:[Depth (mm)]]) = 0, "", IF(ISNUMBER(B479),  B479+1,  1))</f>
        <v/>
      </c>
      <c r="C480" s="41"/>
      <c r="D480" s="41"/>
      <c r="E480" s="9"/>
      <c r="F480" s="25"/>
      <c r="G480" s="42"/>
      <c r="H480" s="42"/>
      <c r="I480" s="42"/>
      <c r="J480" s="42"/>
      <c r="K480" s="28"/>
      <c r="L480" s="25"/>
      <c r="M480" s="25"/>
      <c r="N480" s="4" t="str">
        <f>IF(ISBLANK(OrderData[[#This Row],[Height (mm)]]),"", IF(ISBLANK(OrderData[[#This Row],[Quantity (default 1)]]), 1,OrderData[[#This Row],[Quantity (default 1)]]))</f>
        <v/>
      </c>
      <c r="O480" s="4" t="str">
        <f t="array" aca="true" ref="O4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0" s="4" t="str">
        <f t="array" aca="true" ref="P4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0" s="4" t="str">
        <f t="array" aca="true" ref="Q480">IF(COUNTA(OrderData[[#This Row],[Box Style]],OrderData[[#This Row],[Height (mm)]:[Depth (mm)]])=0,"",_xlfn.XLOOKUP(1, ((MIN(OrderData[[#This Row],[Board H]:[Board W]]) &gt;=BoardSize[Min H]) *(MIN(OrderData[[#This Row],[Board H]:[Board W]]) &lt;BoardSize[Max H])),BoardSize[Size],"?",1))</f>
        <v/>
      </c>
      <c r="R480" s="4" t="str">
        <f t="array" aca="true" ref="R480">IF(COUNTA(OrderData[[#This Row],[Box Style]], OrderData[[#This Row],[Height (mm)]:[Depth (mm)]])=0, "",_xlfn.XLOOKUP(1,  (MAX(OrderData[[#This Row],[Board H]:[Board W]]) &gt;= BoardSize[Min W])  *(MAX(OrderData[[#This Row],[Board H]:[Board W]]) &lt; BoardSize[Max W]),  BoardSize[Size],  "?",1 ))</f>
        <v/>
      </c>
      <c r="S48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0" s="65" t="str">
        <f t="array" aca="true" ref="T48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0" s="39" t="str">
        <f t="array" aca="true" ref="U4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0" s="35" t="str">
        <f t="array" aca="true" ref="V4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0" s="66"/>
    </row>
    <row r="481" spans="2:23" customHeight="1">
      <c r="B481" s="64" t="str">
        <f>IF(COUNTA(OrderData[[#This Row],[Box Style]], OrderData[[#This Row],[Height (mm)]:[Depth (mm)]]) = 0, "", IF(ISNUMBER(B480),  B480+1,  1))</f>
        <v/>
      </c>
      <c r="C481" s="41"/>
      <c r="D481" s="41"/>
      <c r="E481" s="9"/>
      <c r="F481" s="25"/>
      <c r="G481" s="42"/>
      <c r="H481" s="42"/>
      <c r="I481" s="42"/>
      <c r="J481" s="42"/>
      <c r="K481" s="28"/>
      <c r="L481" s="25"/>
      <c r="M481" s="25"/>
      <c r="N481" s="4" t="str">
        <f>IF(ISBLANK(OrderData[[#This Row],[Height (mm)]]),"", IF(ISBLANK(OrderData[[#This Row],[Quantity (default 1)]]), 1,OrderData[[#This Row],[Quantity (default 1)]]))</f>
        <v/>
      </c>
      <c r="O481" s="4" t="str">
        <f t="array" aca="true" ref="O4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1" s="4" t="str">
        <f t="array" aca="true" ref="P4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1" s="4" t="str">
        <f t="array" aca="true" ref="Q481">IF(COUNTA(OrderData[[#This Row],[Box Style]],OrderData[[#This Row],[Height (mm)]:[Depth (mm)]])=0,"",_xlfn.XLOOKUP(1, ((MIN(OrderData[[#This Row],[Board H]:[Board W]]) &gt;=BoardSize[Min H]) *(MIN(OrderData[[#This Row],[Board H]:[Board W]]) &lt;BoardSize[Max H])),BoardSize[Size],"?",1))</f>
        <v/>
      </c>
      <c r="R481" s="4" t="str">
        <f t="array" aca="true" ref="R481">IF(COUNTA(OrderData[[#This Row],[Box Style]], OrderData[[#This Row],[Height (mm)]:[Depth (mm)]])=0, "",_xlfn.XLOOKUP(1,  (MAX(OrderData[[#This Row],[Board H]:[Board W]]) &gt;= BoardSize[Min W])  *(MAX(OrderData[[#This Row],[Board H]:[Board W]]) &lt; BoardSize[Max W]),  BoardSize[Size],  "?",1 ))</f>
        <v/>
      </c>
      <c r="S48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1" s="65" t="str">
        <f t="array" aca="true" ref="T48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1" s="39" t="str">
        <f t="array" aca="true" ref="U4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1" s="35" t="str">
        <f t="array" aca="true" ref="V4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1" s="66"/>
    </row>
    <row r="482" spans="2:23" customHeight="1">
      <c r="B482" s="64" t="str">
        <f>IF(COUNTA(OrderData[[#This Row],[Box Style]], OrderData[[#This Row],[Height (mm)]:[Depth (mm)]]) = 0, "", IF(ISNUMBER(B481),  B481+1,  1))</f>
        <v/>
      </c>
      <c r="C482" s="41"/>
      <c r="D482" s="41"/>
      <c r="E482" s="9"/>
      <c r="F482" s="25"/>
      <c r="G482" s="42"/>
      <c r="H482" s="42"/>
      <c r="I482" s="42"/>
      <c r="J482" s="42"/>
      <c r="K482" s="28"/>
      <c r="L482" s="25"/>
      <c r="M482" s="25"/>
      <c r="N482" s="4" t="str">
        <f>IF(ISBLANK(OrderData[[#This Row],[Height (mm)]]),"", IF(ISBLANK(OrderData[[#This Row],[Quantity (default 1)]]), 1,OrderData[[#This Row],[Quantity (default 1)]]))</f>
        <v/>
      </c>
      <c r="O482" s="4" t="str">
        <f t="array" aca="true" ref="O4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2" s="4" t="str">
        <f t="array" aca="true" ref="P4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2" s="4" t="str">
        <f t="array" aca="true" ref="Q482">IF(COUNTA(OrderData[[#This Row],[Box Style]],OrderData[[#This Row],[Height (mm)]:[Depth (mm)]])=0,"",_xlfn.XLOOKUP(1, ((MIN(OrderData[[#This Row],[Board H]:[Board W]]) &gt;=BoardSize[Min H]) *(MIN(OrderData[[#This Row],[Board H]:[Board W]]) &lt;BoardSize[Max H])),BoardSize[Size],"?",1))</f>
        <v/>
      </c>
      <c r="R482" s="4" t="str">
        <f t="array" aca="true" ref="R482">IF(COUNTA(OrderData[[#This Row],[Box Style]], OrderData[[#This Row],[Height (mm)]:[Depth (mm)]])=0, "",_xlfn.XLOOKUP(1,  (MAX(OrderData[[#This Row],[Board H]:[Board W]]) &gt;= BoardSize[Min W])  *(MAX(OrderData[[#This Row],[Board H]:[Board W]]) &lt; BoardSize[Max W]),  BoardSize[Size],  "?",1 ))</f>
        <v/>
      </c>
      <c r="S48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2" s="65" t="str">
        <f t="array" aca="true" ref="T48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2" s="39" t="str">
        <f t="array" aca="true" ref="U4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2" s="35" t="str">
        <f t="array" aca="true" ref="V4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2" s="66"/>
    </row>
    <row r="483" spans="2:23" customHeight="1">
      <c r="B483" s="64" t="str">
        <f>IF(COUNTA(OrderData[[#This Row],[Box Style]], OrderData[[#This Row],[Height (mm)]:[Depth (mm)]]) = 0, "", IF(ISNUMBER(B482),  B482+1,  1))</f>
        <v/>
      </c>
      <c r="C483" s="41"/>
      <c r="D483" s="41"/>
      <c r="E483" s="9"/>
      <c r="F483" s="25"/>
      <c r="G483" s="42"/>
      <c r="H483" s="42"/>
      <c r="I483" s="42"/>
      <c r="J483" s="42"/>
      <c r="K483" s="28"/>
      <c r="L483" s="25"/>
      <c r="M483" s="25"/>
      <c r="N483" s="4" t="str">
        <f>IF(ISBLANK(OrderData[[#This Row],[Height (mm)]]),"", IF(ISBLANK(OrderData[[#This Row],[Quantity (default 1)]]), 1,OrderData[[#This Row],[Quantity (default 1)]]))</f>
        <v/>
      </c>
      <c r="O483" s="4" t="str">
        <f t="array" aca="true" ref="O4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3" s="4" t="str">
        <f t="array" aca="true" ref="P4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3" s="4" t="str">
        <f t="array" aca="true" ref="Q483">IF(COUNTA(OrderData[[#This Row],[Box Style]],OrderData[[#This Row],[Height (mm)]:[Depth (mm)]])=0,"",_xlfn.XLOOKUP(1, ((MIN(OrderData[[#This Row],[Board H]:[Board W]]) &gt;=BoardSize[Min H]) *(MIN(OrderData[[#This Row],[Board H]:[Board W]]) &lt;BoardSize[Max H])),BoardSize[Size],"?",1))</f>
        <v/>
      </c>
      <c r="R483" s="4" t="str">
        <f t="array" aca="true" ref="R483">IF(COUNTA(OrderData[[#This Row],[Box Style]], OrderData[[#This Row],[Height (mm)]:[Depth (mm)]])=0, "",_xlfn.XLOOKUP(1,  (MAX(OrderData[[#This Row],[Board H]:[Board W]]) &gt;= BoardSize[Min W])  *(MAX(OrderData[[#This Row],[Board H]:[Board W]]) &lt; BoardSize[Max W]),  BoardSize[Size],  "?",1 ))</f>
        <v/>
      </c>
      <c r="S48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3" s="65" t="str">
        <f t="array" aca="true" ref="T48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3" s="39" t="str">
        <f t="array" aca="true" ref="U4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3" s="35" t="str">
        <f t="array" aca="true" ref="V4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3" s="66"/>
    </row>
    <row r="484" spans="2:23" customHeight="1">
      <c r="B484" s="64" t="str">
        <f>IF(COUNTA(OrderData[[#This Row],[Box Style]], OrderData[[#This Row],[Height (mm)]:[Depth (mm)]]) = 0, "", IF(ISNUMBER(B483),  B483+1,  1))</f>
        <v/>
      </c>
      <c r="C484" s="41"/>
      <c r="D484" s="41"/>
      <c r="E484" s="9"/>
      <c r="F484" s="25"/>
      <c r="G484" s="42"/>
      <c r="H484" s="42"/>
      <c r="I484" s="42"/>
      <c r="J484" s="42"/>
      <c r="K484" s="28"/>
      <c r="L484" s="25"/>
      <c r="M484" s="25"/>
      <c r="N484" s="4" t="str">
        <f>IF(ISBLANK(OrderData[[#This Row],[Height (mm)]]),"", IF(ISBLANK(OrderData[[#This Row],[Quantity (default 1)]]), 1,OrderData[[#This Row],[Quantity (default 1)]]))</f>
        <v/>
      </c>
      <c r="O484" s="4" t="str">
        <f t="array" aca="true" ref="O4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4" s="4" t="str">
        <f t="array" aca="true" ref="P4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4" s="4" t="str">
        <f t="array" aca="true" ref="Q484">IF(COUNTA(OrderData[[#This Row],[Box Style]],OrderData[[#This Row],[Height (mm)]:[Depth (mm)]])=0,"",_xlfn.XLOOKUP(1, ((MIN(OrderData[[#This Row],[Board H]:[Board W]]) &gt;=BoardSize[Min H]) *(MIN(OrderData[[#This Row],[Board H]:[Board W]]) &lt;BoardSize[Max H])),BoardSize[Size],"?",1))</f>
        <v/>
      </c>
      <c r="R484" s="4" t="str">
        <f t="array" aca="true" ref="R484">IF(COUNTA(OrderData[[#This Row],[Box Style]], OrderData[[#This Row],[Height (mm)]:[Depth (mm)]])=0, "",_xlfn.XLOOKUP(1,  (MAX(OrderData[[#This Row],[Board H]:[Board W]]) &gt;= BoardSize[Min W])  *(MAX(OrderData[[#This Row],[Board H]:[Board W]]) &lt; BoardSize[Max W]),  BoardSize[Size],  "?",1 ))</f>
        <v/>
      </c>
      <c r="S48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4" s="65" t="str">
        <f t="array" aca="true" ref="T48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4" s="39" t="str">
        <f t="array" aca="true" ref="U4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4" s="35" t="str">
        <f t="array" aca="true" ref="V4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4" s="66"/>
    </row>
    <row r="485" spans="2:23" customHeight="1">
      <c r="B485" s="64" t="str">
        <f>IF(COUNTA(OrderData[[#This Row],[Box Style]], OrderData[[#This Row],[Height (mm)]:[Depth (mm)]]) = 0, "", IF(ISNUMBER(B484),  B484+1,  1))</f>
        <v/>
      </c>
      <c r="C485" s="41"/>
      <c r="D485" s="41"/>
      <c r="E485" s="9"/>
      <c r="F485" s="25"/>
      <c r="G485" s="42"/>
      <c r="H485" s="42"/>
      <c r="I485" s="42"/>
      <c r="J485" s="42"/>
      <c r="K485" s="28"/>
      <c r="L485" s="25"/>
      <c r="M485" s="25"/>
      <c r="N485" s="4" t="str">
        <f>IF(ISBLANK(OrderData[[#This Row],[Height (mm)]]),"", IF(ISBLANK(OrderData[[#This Row],[Quantity (default 1)]]), 1,OrderData[[#This Row],[Quantity (default 1)]]))</f>
        <v/>
      </c>
      <c r="O485" s="4" t="str">
        <f t="array" aca="true" ref="O4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5" s="4" t="str">
        <f t="array" aca="true" ref="P4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5" s="4" t="str">
        <f t="array" aca="true" ref="Q485">IF(COUNTA(OrderData[[#This Row],[Box Style]],OrderData[[#This Row],[Height (mm)]:[Depth (mm)]])=0,"",_xlfn.XLOOKUP(1, ((MIN(OrderData[[#This Row],[Board H]:[Board W]]) &gt;=BoardSize[Min H]) *(MIN(OrderData[[#This Row],[Board H]:[Board W]]) &lt;BoardSize[Max H])),BoardSize[Size],"?",1))</f>
        <v/>
      </c>
      <c r="R485" s="4" t="str">
        <f t="array" aca="true" ref="R485">IF(COUNTA(OrderData[[#This Row],[Box Style]], OrderData[[#This Row],[Height (mm)]:[Depth (mm)]])=0, "",_xlfn.XLOOKUP(1,  (MAX(OrderData[[#This Row],[Board H]:[Board W]]) &gt;= BoardSize[Min W])  *(MAX(OrderData[[#This Row],[Board H]:[Board W]]) &lt; BoardSize[Max W]),  BoardSize[Size],  "?",1 ))</f>
        <v/>
      </c>
      <c r="S48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5" s="65" t="str">
        <f t="array" aca="true" ref="T48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5" s="39" t="str">
        <f t="array" aca="true" ref="U4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5" s="35" t="str">
        <f t="array" aca="true" ref="V4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5" s="66"/>
    </row>
    <row r="486" spans="2:23" customHeight="1">
      <c r="B486" s="64" t="str">
        <f>IF(COUNTA(OrderData[[#This Row],[Box Style]], OrderData[[#This Row],[Height (mm)]:[Depth (mm)]]) = 0, "", IF(ISNUMBER(B485),  B485+1,  1))</f>
        <v/>
      </c>
      <c r="C486" s="41"/>
      <c r="D486" s="41"/>
      <c r="E486" s="9"/>
      <c r="F486" s="25"/>
      <c r="G486" s="42"/>
      <c r="H486" s="42"/>
      <c r="I486" s="42"/>
      <c r="J486" s="42"/>
      <c r="K486" s="28"/>
      <c r="L486" s="25"/>
      <c r="M486" s="25"/>
      <c r="N486" s="4" t="str">
        <f>IF(ISBLANK(OrderData[[#This Row],[Height (mm)]]),"", IF(ISBLANK(OrderData[[#This Row],[Quantity (default 1)]]), 1,OrderData[[#This Row],[Quantity (default 1)]]))</f>
        <v/>
      </c>
      <c r="O486" s="4" t="str">
        <f t="array" aca="true" ref="O4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6" s="4" t="str">
        <f t="array" aca="true" ref="P4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6" s="4" t="str">
        <f t="array" aca="true" ref="Q486">IF(COUNTA(OrderData[[#This Row],[Box Style]],OrderData[[#This Row],[Height (mm)]:[Depth (mm)]])=0,"",_xlfn.XLOOKUP(1, ((MIN(OrderData[[#This Row],[Board H]:[Board W]]) &gt;=BoardSize[Min H]) *(MIN(OrderData[[#This Row],[Board H]:[Board W]]) &lt;BoardSize[Max H])),BoardSize[Size],"?",1))</f>
        <v/>
      </c>
      <c r="R486" s="4" t="str">
        <f t="array" aca="true" ref="R486">IF(COUNTA(OrderData[[#This Row],[Box Style]], OrderData[[#This Row],[Height (mm)]:[Depth (mm)]])=0, "",_xlfn.XLOOKUP(1,  (MAX(OrderData[[#This Row],[Board H]:[Board W]]) &gt;= BoardSize[Min W])  *(MAX(OrderData[[#This Row],[Board H]:[Board W]]) &lt; BoardSize[Max W]),  BoardSize[Size],  "?",1 ))</f>
        <v/>
      </c>
      <c r="S48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6" s="65" t="str">
        <f t="array" aca="true" ref="T48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6" s="39" t="str">
        <f t="array" aca="true" ref="U4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6" s="35" t="str">
        <f t="array" aca="true" ref="V4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6" s="66"/>
    </row>
    <row r="487" spans="2:23" customHeight="1">
      <c r="B487" s="64" t="str">
        <f>IF(COUNTA(OrderData[[#This Row],[Box Style]], OrderData[[#This Row],[Height (mm)]:[Depth (mm)]]) = 0, "", IF(ISNUMBER(B486),  B486+1,  1))</f>
        <v/>
      </c>
      <c r="C487" s="41"/>
      <c r="D487" s="41"/>
      <c r="E487" s="9"/>
      <c r="F487" s="25"/>
      <c r="G487" s="42"/>
      <c r="H487" s="42"/>
      <c r="I487" s="42"/>
      <c r="J487" s="42"/>
      <c r="K487" s="28"/>
      <c r="L487" s="25"/>
      <c r="M487" s="25"/>
      <c r="N487" s="4" t="str">
        <f>IF(ISBLANK(OrderData[[#This Row],[Height (mm)]]),"", IF(ISBLANK(OrderData[[#This Row],[Quantity (default 1)]]), 1,OrderData[[#This Row],[Quantity (default 1)]]))</f>
        <v/>
      </c>
      <c r="O487" s="4" t="str">
        <f t="array" aca="true" ref="O4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7" s="4" t="str">
        <f t="array" aca="true" ref="P4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7" s="4" t="str">
        <f t="array" aca="true" ref="Q487">IF(COUNTA(OrderData[[#This Row],[Box Style]],OrderData[[#This Row],[Height (mm)]:[Depth (mm)]])=0,"",_xlfn.XLOOKUP(1, ((MIN(OrderData[[#This Row],[Board H]:[Board W]]) &gt;=BoardSize[Min H]) *(MIN(OrderData[[#This Row],[Board H]:[Board W]]) &lt;BoardSize[Max H])),BoardSize[Size],"?",1))</f>
        <v/>
      </c>
      <c r="R487" s="4" t="str">
        <f t="array" aca="true" ref="R487">IF(COUNTA(OrderData[[#This Row],[Box Style]], OrderData[[#This Row],[Height (mm)]:[Depth (mm)]])=0, "",_xlfn.XLOOKUP(1,  (MAX(OrderData[[#This Row],[Board H]:[Board W]]) &gt;= BoardSize[Min W])  *(MAX(OrderData[[#This Row],[Board H]:[Board W]]) &lt; BoardSize[Max W]),  BoardSize[Size],  "?",1 ))</f>
        <v/>
      </c>
      <c r="S48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7" s="65" t="str">
        <f t="array" aca="true" ref="T48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7" s="39" t="str">
        <f t="array" aca="true" ref="U4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7" s="35" t="str">
        <f t="array" aca="true" ref="V4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7" s="66"/>
    </row>
    <row r="488" spans="2:23" customHeight="1">
      <c r="B488" s="64" t="str">
        <f>IF(COUNTA(OrderData[[#This Row],[Box Style]], OrderData[[#This Row],[Height (mm)]:[Depth (mm)]]) = 0, "", IF(ISNUMBER(B487),  B487+1,  1))</f>
        <v/>
      </c>
      <c r="C488" s="41"/>
      <c r="D488" s="41"/>
      <c r="E488" s="9"/>
      <c r="F488" s="25"/>
      <c r="G488" s="42"/>
      <c r="H488" s="42"/>
      <c r="I488" s="42"/>
      <c r="J488" s="42"/>
      <c r="K488" s="28"/>
      <c r="L488" s="25"/>
      <c r="M488" s="25"/>
      <c r="N488" s="4" t="str">
        <f>IF(ISBLANK(OrderData[[#This Row],[Height (mm)]]),"", IF(ISBLANK(OrderData[[#This Row],[Quantity (default 1)]]), 1,OrderData[[#This Row],[Quantity (default 1)]]))</f>
        <v/>
      </c>
      <c r="O488" s="4" t="str">
        <f t="array" aca="true" ref="O4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8" s="4" t="str">
        <f t="array" aca="true" ref="P4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8" s="4" t="str">
        <f t="array" aca="true" ref="Q488">IF(COUNTA(OrderData[[#This Row],[Box Style]],OrderData[[#This Row],[Height (mm)]:[Depth (mm)]])=0,"",_xlfn.XLOOKUP(1, ((MIN(OrderData[[#This Row],[Board H]:[Board W]]) &gt;=BoardSize[Min H]) *(MIN(OrderData[[#This Row],[Board H]:[Board W]]) &lt;BoardSize[Max H])),BoardSize[Size],"?",1))</f>
        <v/>
      </c>
      <c r="R488" s="4" t="str">
        <f t="array" aca="true" ref="R488">IF(COUNTA(OrderData[[#This Row],[Box Style]], OrderData[[#This Row],[Height (mm)]:[Depth (mm)]])=0, "",_xlfn.XLOOKUP(1,  (MAX(OrderData[[#This Row],[Board H]:[Board W]]) &gt;= BoardSize[Min W])  *(MAX(OrderData[[#This Row],[Board H]:[Board W]]) &lt; BoardSize[Max W]),  BoardSize[Size],  "?",1 ))</f>
        <v/>
      </c>
      <c r="S48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8" s="65" t="str">
        <f t="array" aca="true" ref="T48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8" s="39" t="str">
        <f t="array" aca="true" ref="U4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8" s="35" t="str">
        <f t="array" aca="true" ref="V4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8" s="66"/>
    </row>
    <row r="489" spans="2:23" customHeight="1">
      <c r="B489" s="64" t="str">
        <f>IF(COUNTA(OrderData[[#This Row],[Box Style]], OrderData[[#This Row],[Height (mm)]:[Depth (mm)]]) = 0, "", IF(ISNUMBER(B488),  B488+1,  1))</f>
        <v/>
      </c>
      <c r="C489" s="41"/>
      <c r="D489" s="41"/>
      <c r="E489" s="9"/>
      <c r="F489" s="25"/>
      <c r="G489" s="42"/>
      <c r="H489" s="42"/>
      <c r="I489" s="42"/>
      <c r="J489" s="42"/>
      <c r="K489" s="28"/>
      <c r="L489" s="25"/>
      <c r="M489" s="25"/>
      <c r="N489" s="4" t="str">
        <f>IF(ISBLANK(OrderData[[#This Row],[Height (mm)]]),"", IF(ISBLANK(OrderData[[#This Row],[Quantity (default 1)]]), 1,OrderData[[#This Row],[Quantity (default 1)]]))</f>
        <v/>
      </c>
      <c r="O489" s="4" t="str">
        <f t="array" aca="true" ref="O4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89" s="4" t="str">
        <f t="array" aca="true" ref="P4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89" s="4" t="str">
        <f t="array" aca="true" ref="Q489">IF(COUNTA(OrderData[[#This Row],[Box Style]],OrderData[[#This Row],[Height (mm)]:[Depth (mm)]])=0,"",_xlfn.XLOOKUP(1, ((MIN(OrderData[[#This Row],[Board H]:[Board W]]) &gt;=BoardSize[Min H]) *(MIN(OrderData[[#This Row],[Board H]:[Board W]]) &lt;BoardSize[Max H])),BoardSize[Size],"?",1))</f>
        <v/>
      </c>
      <c r="R489" s="4" t="str">
        <f t="array" aca="true" ref="R489">IF(COUNTA(OrderData[[#This Row],[Box Style]], OrderData[[#This Row],[Height (mm)]:[Depth (mm)]])=0, "",_xlfn.XLOOKUP(1,  (MAX(OrderData[[#This Row],[Board H]:[Board W]]) &gt;= BoardSize[Min W])  *(MAX(OrderData[[#This Row],[Board H]:[Board W]]) &lt; BoardSize[Max W]),  BoardSize[Size],  "?",1 ))</f>
        <v/>
      </c>
      <c r="S48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89" s="65" t="str">
        <f t="array" aca="true" ref="T48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89" s="39" t="str">
        <f t="array" aca="true" ref="U4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89" s="35" t="str">
        <f t="array" aca="true" ref="V4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89" s="66"/>
    </row>
    <row r="490" spans="2:23" customHeight="1">
      <c r="B490" s="64" t="str">
        <f>IF(COUNTA(OrderData[[#This Row],[Box Style]], OrderData[[#This Row],[Height (mm)]:[Depth (mm)]]) = 0, "", IF(ISNUMBER(B489),  B489+1,  1))</f>
        <v/>
      </c>
      <c r="C490" s="41"/>
      <c r="D490" s="41"/>
      <c r="E490" s="9"/>
      <c r="F490" s="25"/>
      <c r="G490" s="42"/>
      <c r="H490" s="42"/>
      <c r="I490" s="42"/>
      <c r="J490" s="42"/>
      <c r="K490" s="28"/>
      <c r="L490" s="25"/>
      <c r="M490" s="25"/>
      <c r="N490" s="4" t="str">
        <f>IF(ISBLANK(OrderData[[#This Row],[Height (mm)]]),"", IF(ISBLANK(OrderData[[#This Row],[Quantity (default 1)]]), 1,OrderData[[#This Row],[Quantity (default 1)]]))</f>
        <v/>
      </c>
      <c r="O490" s="4" t="str">
        <f t="array" aca="true" ref="O4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0" s="4" t="str">
        <f t="array" aca="true" ref="P4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0" s="4" t="str">
        <f t="array" aca="true" ref="Q490">IF(COUNTA(OrderData[[#This Row],[Box Style]],OrderData[[#This Row],[Height (mm)]:[Depth (mm)]])=0,"",_xlfn.XLOOKUP(1, ((MIN(OrderData[[#This Row],[Board H]:[Board W]]) &gt;=BoardSize[Min H]) *(MIN(OrderData[[#This Row],[Board H]:[Board W]]) &lt;BoardSize[Max H])),BoardSize[Size],"?",1))</f>
        <v/>
      </c>
      <c r="R490" s="4" t="str">
        <f t="array" aca="true" ref="R490">IF(COUNTA(OrderData[[#This Row],[Box Style]], OrderData[[#This Row],[Height (mm)]:[Depth (mm)]])=0, "",_xlfn.XLOOKUP(1,  (MAX(OrderData[[#This Row],[Board H]:[Board W]]) &gt;= BoardSize[Min W])  *(MAX(OrderData[[#This Row],[Board H]:[Board W]]) &lt; BoardSize[Max W]),  BoardSize[Size],  "?",1 ))</f>
        <v/>
      </c>
      <c r="S49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0" s="65" t="str">
        <f t="array" aca="true" ref="T49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0" s="39" t="str">
        <f t="array" aca="true" ref="U4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0" s="35" t="str">
        <f t="array" aca="true" ref="V4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0" s="66"/>
    </row>
    <row r="491" spans="2:23" customHeight="1">
      <c r="B491" s="64" t="str">
        <f>IF(COUNTA(OrderData[[#This Row],[Box Style]], OrderData[[#This Row],[Height (mm)]:[Depth (mm)]]) = 0, "", IF(ISNUMBER(B490),  B490+1,  1))</f>
        <v/>
      </c>
      <c r="C491" s="41"/>
      <c r="D491" s="41"/>
      <c r="E491" s="9"/>
      <c r="F491" s="25"/>
      <c r="G491" s="42"/>
      <c r="H491" s="42"/>
      <c r="I491" s="42"/>
      <c r="J491" s="42"/>
      <c r="K491" s="28"/>
      <c r="L491" s="25"/>
      <c r="M491" s="25"/>
      <c r="N491" s="4" t="str">
        <f>IF(ISBLANK(OrderData[[#This Row],[Height (mm)]]),"", IF(ISBLANK(OrderData[[#This Row],[Quantity (default 1)]]), 1,OrderData[[#This Row],[Quantity (default 1)]]))</f>
        <v/>
      </c>
      <c r="O491" s="4" t="str">
        <f t="array" aca="true" ref="O4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1" s="4" t="str">
        <f t="array" aca="true" ref="P4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1" s="4" t="str">
        <f t="array" aca="true" ref="Q491">IF(COUNTA(OrderData[[#This Row],[Box Style]],OrderData[[#This Row],[Height (mm)]:[Depth (mm)]])=0,"",_xlfn.XLOOKUP(1, ((MIN(OrderData[[#This Row],[Board H]:[Board W]]) &gt;=BoardSize[Min H]) *(MIN(OrderData[[#This Row],[Board H]:[Board W]]) &lt;BoardSize[Max H])),BoardSize[Size],"?",1))</f>
        <v/>
      </c>
      <c r="R491" s="4" t="str">
        <f t="array" aca="true" ref="R491">IF(COUNTA(OrderData[[#This Row],[Box Style]], OrderData[[#This Row],[Height (mm)]:[Depth (mm)]])=0, "",_xlfn.XLOOKUP(1,  (MAX(OrderData[[#This Row],[Board H]:[Board W]]) &gt;= BoardSize[Min W])  *(MAX(OrderData[[#This Row],[Board H]:[Board W]]) &lt; BoardSize[Max W]),  BoardSize[Size],  "?",1 ))</f>
        <v/>
      </c>
      <c r="S49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1" s="65" t="str">
        <f t="array" aca="true" ref="T49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1" s="39" t="str">
        <f t="array" aca="true" ref="U4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1" s="35" t="str">
        <f t="array" aca="true" ref="V4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1" s="66"/>
    </row>
    <row r="492" spans="2:23" customHeight="1">
      <c r="B492" s="64" t="str">
        <f>IF(COUNTA(OrderData[[#This Row],[Box Style]], OrderData[[#This Row],[Height (mm)]:[Depth (mm)]]) = 0, "", IF(ISNUMBER(B491),  B491+1,  1))</f>
        <v/>
      </c>
      <c r="C492" s="41"/>
      <c r="D492" s="41"/>
      <c r="E492" s="9"/>
      <c r="F492" s="25"/>
      <c r="G492" s="42"/>
      <c r="H492" s="42"/>
      <c r="I492" s="42"/>
      <c r="J492" s="42"/>
      <c r="K492" s="28"/>
      <c r="L492" s="25"/>
      <c r="M492" s="25"/>
      <c r="N492" s="4" t="str">
        <f>IF(ISBLANK(OrderData[[#This Row],[Height (mm)]]),"", IF(ISBLANK(OrderData[[#This Row],[Quantity (default 1)]]), 1,OrderData[[#This Row],[Quantity (default 1)]]))</f>
        <v/>
      </c>
      <c r="O492" s="4" t="str">
        <f t="array" aca="true" ref="O4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2" s="4" t="str">
        <f t="array" aca="true" ref="P4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2" s="4" t="str">
        <f t="array" aca="true" ref="Q492">IF(COUNTA(OrderData[[#This Row],[Box Style]],OrderData[[#This Row],[Height (mm)]:[Depth (mm)]])=0,"",_xlfn.XLOOKUP(1, ((MIN(OrderData[[#This Row],[Board H]:[Board W]]) &gt;=BoardSize[Min H]) *(MIN(OrderData[[#This Row],[Board H]:[Board W]]) &lt;BoardSize[Max H])),BoardSize[Size],"?",1))</f>
        <v/>
      </c>
      <c r="R492" s="4" t="str">
        <f t="array" aca="true" ref="R492">IF(COUNTA(OrderData[[#This Row],[Box Style]], OrderData[[#This Row],[Height (mm)]:[Depth (mm)]])=0, "",_xlfn.XLOOKUP(1,  (MAX(OrderData[[#This Row],[Board H]:[Board W]]) &gt;= BoardSize[Min W])  *(MAX(OrderData[[#This Row],[Board H]:[Board W]]) &lt; BoardSize[Max W]),  BoardSize[Size],  "?",1 ))</f>
        <v/>
      </c>
      <c r="S49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2" s="65" t="str">
        <f t="array" aca="true" ref="T49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2" s="39" t="str">
        <f t="array" aca="true" ref="U4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2" s="35" t="str">
        <f t="array" aca="true" ref="V4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2" s="66"/>
    </row>
    <row r="493" spans="2:23" customHeight="1">
      <c r="B493" s="64" t="str">
        <f>IF(COUNTA(OrderData[[#This Row],[Box Style]], OrderData[[#This Row],[Height (mm)]:[Depth (mm)]]) = 0, "", IF(ISNUMBER(B492),  B492+1,  1))</f>
        <v/>
      </c>
      <c r="C493" s="41"/>
      <c r="D493" s="41"/>
      <c r="E493" s="9"/>
      <c r="F493" s="25"/>
      <c r="G493" s="42"/>
      <c r="H493" s="42"/>
      <c r="I493" s="42"/>
      <c r="J493" s="42"/>
      <c r="K493" s="28"/>
      <c r="L493" s="25"/>
      <c r="M493" s="25"/>
      <c r="N493" s="4" t="str">
        <f>IF(ISBLANK(OrderData[[#This Row],[Height (mm)]]),"", IF(ISBLANK(OrderData[[#This Row],[Quantity (default 1)]]), 1,OrderData[[#This Row],[Quantity (default 1)]]))</f>
        <v/>
      </c>
      <c r="O493" s="4" t="str">
        <f t="array" aca="true" ref="O4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3" s="4" t="str">
        <f t="array" aca="true" ref="P4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3" s="4" t="str">
        <f t="array" aca="true" ref="Q493">IF(COUNTA(OrderData[[#This Row],[Box Style]],OrderData[[#This Row],[Height (mm)]:[Depth (mm)]])=0,"",_xlfn.XLOOKUP(1, ((MIN(OrderData[[#This Row],[Board H]:[Board W]]) &gt;=BoardSize[Min H]) *(MIN(OrderData[[#This Row],[Board H]:[Board W]]) &lt;BoardSize[Max H])),BoardSize[Size],"?",1))</f>
        <v/>
      </c>
      <c r="R493" s="4" t="str">
        <f t="array" aca="true" ref="R493">IF(COUNTA(OrderData[[#This Row],[Box Style]], OrderData[[#This Row],[Height (mm)]:[Depth (mm)]])=0, "",_xlfn.XLOOKUP(1,  (MAX(OrderData[[#This Row],[Board H]:[Board W]]) &gt;= BoardSize[Min W])  *(MAX(OrderData[[#This Row],[Board H]:[Board W]]) &lt; BoardSize[Max W]),  BoardSize[Size],  "?",1 ))</f>
        <v/>
      </c>
      <c r="S49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3" s="65" t="str">
        <f t="array" aca="true" ref="T49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3" s="39" t="str">
        <f t="array" aca="true" ref="U4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3" s="35" t="str">
        <f t="array" aca="true" ref="V4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3" s="66"/>
    </row>
    <row r="494" spans="2:23" customHeight="1">
      <c r="B494" s="64" t="str">
        <f>IF(COUNTA(OrderData[[#This Row],[Box Style]], OrderData[[#This Row],[Height (mm)]:[Depth (mm)]]) = 0, "", IF(ISNUMBER(B493),  B493+1,  1))</f>
        <v/>
      </c>
      <c r="C494" s="41"/>
      <c r="D494" s="41"/>
      <c r="E494" s="9"/>
      <c r="F494" s="25"/>
      <c r="G494" s="42"/>
      <c r="H494" s="42"/>
      <c r="I494" s="42"/>
      <c r="J494" s="42"/>
      <c r="K494" s="28"/>
      <c r="L494" s="25"/>
      <c r="M494" s="25"/>
      <c r="N494" s="4" t="str">
        <f>IF(ISBLANK(OrderData[[#This Row],[Height (mm)]]),"", IF(ISBLANK(OrderData[[#This Row],[Quantity (default 1)]]), 1,OrderData[[#This Row],[Quantity (default 1)]]))</f>
        <v/>
      </c>
      <c r="O494" s="4" t="str">
        <f t="array" aca="true" ref="O4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4" s="4" t="str">
        <f t="array" aca="true" ref="P4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4" s="4" t="str">
        <f t="array" aca="true" ref="Q494">IF(COUNTA(OrderData[[#This Row],[Box Style]],OrderData[[#This Row],[Height (mm)]:[Depth (mm)]])=0,"",_xlfn.XLOOKUP(1, ((MIN(OrderData[[#This Row],[Board H]:[Board W]]) &gt;=BoardSize[Min H]) *(MIN(OrderData[[#This Row],[Board H]:[Board W]]) &lt;BoardSize[Max H])),BoardSize[Size],"?",1))</f>
        <v/>
      </c>
      <c r="R494" s="4" t="str">
        <f t="array" aca="true" ref="R494">IF(COUNTA(OrderData[[#This Row],[Box Style]], OrderData[[#This Row],[Height (mm)]:[Depth (mm)]])=0, "",_xlfn.XLOOKUP(1,  (MAX(OrderData[[#This Row],[Board H]:[Board W]]) &gt;= BoardSize[Min W])  *(MAX(OrderData[[#This Row],[Board H]:[Board W]]) &lt; BoardSize[Max W]),  BoardSize[Size],  "?",1 ))</f>
        <v/>
      </c>
      <c r="S49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4" s="65" t="str">
        <f t="array" aca="true" ref="T49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4" s="39" t="str">
        <f t="array" aca="true" ref="U4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4" s="35" t="str">
        <f t="array" aca="true" ref="V4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4" s="66"/>
    </row>
    <row r="495" spans="2:23" customHeight="1">
      <c r="B495" s="64" t="str">
        <f>IF(COUNTA(OrderData[[#This Row],[Box Style]], OrderData[[#This Row],[Height (mm)]:[Depth (mm)]]) = 0, "", IF(ISNUMBER(B494),  B494+1,  1))</f>
        <v/>
      </c>
      <c r="C495" s="41"/>
      <c r="D495" s="41"/>
      <c r="E495" s="9"/>
      <c r="F495" s="25"/>
      <c r="G495" s="42"/>
      <c r="H495" s="42"/>
      <c r="I495" s="42"/>
      <c r="J495" s="42"/>
      <c r="K495" s="28"/>
      <c r="L495" s="25"/>
      <c r="M495" s="25"/>
      <c r="N495" s="4" t="str">
        <f>IF(ISBLANK(OrderData[[#This Row],[Height (mm)]]),"", IF(ISBLANK(OrderData[[#This Row],[Quantity (default 1)]]), 1,OrderData[[#This Row],[Quantity (default 1)]]))</f>
        <v/>
      </c>
      <c r="O495" s="4" t="str">
        <f t="array" aca="true" ref="O4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5" s="4" t="str">
        <f t="array" aca="true" ref="P4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5" s="4" t="str">
        <f t="array" aca="true" ref="Q495">IF(COUNTA(OrderData[[#This Row],[Box Style]],OrderData[[#This Row],[Height (mm)]:[Depth (mm)]])=0,"",_xlfn.XLOOKUP(1, ((MIN(OrderData[[#This Row],[Board H]:[Board W]]) &gt;=BoardSize[Min H]) *(MIN(OrderData[[#This Row],[Board H]:[Board W]]) &lt;BoardSize[Max H])),BoardSize[Size],"?",1))</f>
        <v/>
      </c>
      <c r="R495" s="4" t="str">
        <f t="array" aca="true" ref="R495">IF(COUNTA(OrderData[[#This Row],[Box Style]], OrderData[[#This Row],[Height (mm)]:[Depth (mm)]])=0, "",_xlfn.XLOOKUP(1,  (MAX(OrderData[[#This Row],[Board H]:[Board W]]) &gt;= BoardSize[Min W])  *(MAX(OrderData[[#This Row],[Board H]:[Board W]]) &lt; BoardSize[Max W]),  BoardSize[Size],  "?",1 ))</f>
        <v/>
      </c>
      <c r="S49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5" s="65" t="str">
        <f t="array" aca="true" ref="T49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5" s="39" t="str">
        <f t="array" aca="true" ref="U4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5" s="35" t="str">
        <f t="array" aca="true" ref="V4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5" s="66"/>
    </row>
    <row r="496" spans="2:23" customHeight="1">
      <c r="B496" s="64" t="str">
        <f>IF(COUNTA(OrderData[[#This Row],[Box Style]], OrderData[[#This Row],[Height (mm)]:[Depth (mm)]]) = 0, "", IF(ISNUMBER(B495),  B495+1,  1))</f>
        <v/>
      </c>
      <c r="C496" s="41"/>
      <c r="D496" s="41"/>
      <c r="E496" s="9"/>
      <c r="F496" s="25"/>
      <c r="G496" s="42"/>
      <c r="H496" s="42"/>
      <c r="I496" s="42"/>
      <c r="J496" s="42"/>
      <c r="K496" s="28"/>
      <c r="L496" s="25"/>
      <c r="M496" s="25"/>
      <c r="N496" s="4" t="str">
        <f>IF(ISBLANK(OrderData[[#This Row],[Height (mm)]]),"", IF(ISBLANK(OrderData[[#This Row],[Quantity (default 1)]]), 1,OrderData[[#This Row],[Quantity (default 1)]]))</f>
        <v/>
      </c>
      <c r="O496" s="4" t="str">
        <f t="array" aca="true" ref="O4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6" s="4" t="str">
        <f t="array" aca="true" ref="P4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6" s="4" t="str">
        <f t="array" aca="true" ref="Q496">IF(COUNTA(OrderData[[#This Row],[Box Style]],OrderData[[#This Row],[Height (mm)]:[Depth (mm)]])=0,"",_xlfn.XLOOKUP(1, ((MIN(OrderData[[#This Row],[Board H]:[Board W]]) &gt;=BoardSize[Min H]) *(MIN(OrderData[[#This Row],[Board H]:[Board W]]) &lt;BoardSize[Max H])),BoardSize[Size],"?",1))</f>
        <v/>
      </c>
      <c r="R496" s="4" t="str">
        <f t="array" aca="true" ref="R496">IF(COUNTA(OrderData[[#This Row],[Box Style]], OrderData[[#This Row],[Height (mm)]:[Depth (mm)]])=0, "",_xlfn.XLOOKUP(1,  (MAX(OrderData[[#This Row],[Board H]:[Board W]]) &gt;= BoardSize[Min W])  *(MAX(OrderData[[#This Row],[Board H]:[Board W]]) &lt; BoardSize[Max W]),  BoardSize[Size],  "?",1 ))</f>
        <v/>
      </c>
      <c r="S49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6" s="65" t="str">
        <f t="array" aca="true" ref="T49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6" s="39" t="str">
        <f t="array" aca="true" ref="U4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6" s="35" t="str">
        <f t="array" aca="true" ref="V4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6" s="66"/>
    </row>
    <row r="497" spans="2:23" customHeight="1">
      <c r="B497" s="64" t="str">
        <f>IF(COUNTA(OrderData[[#This Row],[Box Style]], OrderData[[#This Row],[Height (mm)]:[Depth (mm)]]) = 0, "", IF(ISNUMBER(B496),  B496+1,  1))</f>
        <v/>
      </c>
      <c r="C497" s="41"/>
      <c r="D497" s="41"/>
      <c r="E497" s="9"/>
      <c r="F497" s="25"/>
      <c r="G497" s="42"/>
      <c r="H497" s="42"/>
      <c r="I497" s="42"/>
      <c r="J497" s="42"/>
      <c r="K497" s="28"/>
      <c r="L497" s="25"/>
      <c r="M497" s="25"/>
      <c r="N497" s="4" t="str">
        <f>IF(ISBLANK(OrderData[[#This Row],[Height (mm)]]),"", IF(ISBLANK(OrderData[[#This Row],[Quantity (default 1)]]), 1,OrderData[[#This Row],[Quantity (default 1)]]))</f>
        <v/>
      </c>
      <c r="O497" s="4" t="str">
        <f t="array" aca="true" ref="O4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7" s="4" t="str">
        <f t="array" aca="true" ref="P4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7" s="4" t="str">
        <f t="array" aca="true" ref="Q497">IF(COUNTA(OrderData[[#This Row],[Box Style]],OrderData[[#This Row],[Height (mm)]:[Depth (mm)]])=0,"",_xlfn.XLOOKUP(1, ((MIN(OrderData[[#This Row],[Board H]:[Board W]]) &gt;=BoardSize[Min H]) *(MIN(OrderData[[#This Row],[Board H]:[Board W]]) &lt;BoardSize[Max H])),BoardSize[Size],"?",1))</f>
        <v/>
      </c>
      <c r="R497" s="4" t="str">
        <f t="array" aca="true" ref="R497">IF(COUNTA(OrderData[[#This Row],[Box Style]], OrderData[[#This Row],[Height (mm)]:[Depth (mm)]])=0, "",_xlfn.XLOOKUP(1,  (MAX(OrderData[[#This Row],[Board H]:[Board W]]) &gt;= BoardSize[Min W])  *(MAX(OrderData[[#This Row],[Board H]:[Board W]]) &lt; BoardSize[Max W]),  BoardSize[Size],  "?",1 ))</f>
        <v/>
      </c>
      <c r="S49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7" s="65" t="str">
        <f t="array" aca="true" ref="T49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7" s="39" t="str">
        <f t="array" aca="true" ref="U4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7" s="35" t="str">
        <f t="array" aca="true" ref="V4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7" s="66"/>
    </row>
    <row r="498" spans="2:23" customHeight="1">
      <c r="B498" s="64" t="str">
        <f>IF(COUNTA(OrderData[[#This Row],[Box Style]], OrderData[[#This Row],[Height (mm)]:[Depth (mm)]]) = 0, "", IF(ISNUMBER(B497),  B497+1,  1))</f>
        <v/>
      </c>
      <c r="C498" s="41"/>
      <c r="D498" s="41"/>
      <c r="E498" s="9"/>
      <c r="F498" s="25"/>
      <c r="G498" s="42"/>
      <c r="H498" s="42"/>
      <c r="I498" s="42"/>
      <c r="J498" s="42"/>
      <c r="K498" s="28"/>
      <c r="L498" s="25"/>
      <c r="M498" s="25"/>
      <c r="N498" s="4" t="str">
        <f>IF(ISBLANK(OrderData[[#This Row],[Height (mm)]]),"", IF(ISBLANK(OrderData[[#This Row],[Quantity (default 1)]]), 1,OrderData[[#This Row],[Quantity (default 1)]]))</f>
        <v/>
      </c>
      <c r="O498" s="4" t="str">
        <f t="array" aca="true" ref="O4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8" s="4" t="str">
        <f t="array" aca="true" ref="P4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8" s="4" t="str">
        <f t="array" aca="true" ref="Q498">IF(COUNTA(OrderData[[#This Row],[Box Style]],OrderData[[#This Row],[Height (mm)]:[Depth (mm)]])=0,"",_xlfn.XLOOKUP(1, ((MIN(OrderData[[#This Row],[Board H]:[Board W]]) &gt;=BoardSize[Min H]) *(MIN(OrderData[[#This Row],[Board H]:[Board W]]) &lt;BoardSize[Max H])),BoardSize[Size],"?",1))</f>
        <v/>
      </c>
      <c r="R498" s="4" t="str">
        <f t="array" aca="true" ref="R498">IF(COUNTA(OrderData[[#This Row],[Box Style]], OrderData[[#This Row],[Height (mm)]:[Depth (mm)]])=0, "",_xlfn.XLOOKUP(1,  (MAX(OrderData[[#This Row],[Board H]:[Board W]]) &gt;= BoardSize[Min W])  *(MAX(OrderData[[#This Row],[Board H]:[Board W]]) &lt; BoardSize[Max W]),  BoardSize[Size],  "?",1 ))</f>
        <v/>
      </c>
      <c r="S49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8" s="65" t="str">
        <f t="array" aca="true" ref="T49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8" s="39" t="str">
        <f t="array" aca="true" ref="U4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8" s="35" t="str">
        <f t="array" aca="true" ref="V4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8" s="66"/>
    </row>
    <row r="499" spans="2:23" customHeight="1">
      <c r="B499" s="64" t="str">
        <f>IF(COUNTA(OrderData[[#This Row],[Box Style]], OrderData[[#This Row],[Height (mm)]:[Depth (mm)]]) = 0, "", IF(ISNUMBER(B498),  B498+1,  1))</f>
        <v/>
      </c>
      <c r="C499" s="41"/>
      <c r="D499" s="41"/>
      <c r="E499" s="9"/>
      <c r="F499" s="25"/>
      <c r="G499" s="42"/>
      <c r="H499" s="42"/>
      <c r="I499" s="42"/>
      <c r="J499" s="42"/>
      <c r="K499" s="28"/>
      <c r="L499" s="25"/>
      <c r="M499" s="25"/>
      <c r="N499" s="4" t="str">
        <f>IF(ISBLANK(OrderData[[#This Row],[Height (mm)]]),"", IF(ISBLANK(OrderData[[#This Row],[Quantity (default 1)]]), 1,OrderData[[#This Row],[Quantity (default 1)]]))</f>
        <v/>
      </c>
      <c r="O499" s="4" t="str">
        <f t="array" aca="true" ref="O4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499" s="4" t="str">
        <f t="array" aca="true" ref="P4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499" s="4" t="str">
        <f t="array" aca="true" ref="Q499">IF(COUNTA(OrderData[[#This Row],[Box Style]],OrderData[[#This Row],[Height (mm)]:[Depth (mm)]])=0,"",_xlfn.XLOOKUP(1, ((MIN(OrderData[[#This Row],[Board H]:[Board W]]) &gt;=BoardSize[Min H]) *(MIN(OrderData[[#This Row],[Board H]:[Board W]]) &lt;BoardSize[Max H])),BoardSize[Size],"?",1))</f>
        <v/>
      </c>
      <c r="R499" s="4" t="str">
        <f t="array" aca="true" ref="R499">IF(COUNTA(OrderData[[#This Row],[Box Style]], OrderData[[#This Row],[Height (mm)]:[Depth (mm)]])=0, "",_xlfn.XLOOKUP(1,  (MAX(OrderData[[#This Row],[Board H]:[Board W]]) &gt;= BoardSize[Min W])  *(MAX(OrderData[[#This Row],[Board H]:[Board W]]) &lt; BoardSize[Max W]),  BoardSize[Size],  "?",1 ))</f>
        <v/>
      </c>
      <c r="S49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499" s="65" t="str">
        <f t="array" aca="true" ref="T49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499" s="39" t="str">
        <f t="array" aca="true" ref="U4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499" s="35" t="str">
        <f t="array" aca="true" ref="V4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499" s="66"/>
    </row>
    <row r="500" spans="2:23" customHeight="1">
      <c r="B500" s="64" t="str">
        <f>IF(COUNTA(OrderData[[#This Row],[Box Style]], OrderData[[#This Row],[Height (mm)]:[Depth (mm)]]) = 0, "", IF(ISNUMBER(B499),  B499+1,  1))</f>
        <v/>
      </c>
      <c r="C500" s="41"/>
      <c r="D500" s="41"/>
      <c r="E500" s="9"/>
      <c r="F500" s="25"/>
      <c r="G500" s="42"/>
      <c r="H500" s="42"/>
      <c r="I500" s="42"/>
      <c r="J500" s="42"/>
      <c r="K500" s="28"/>
      <c r="L500" s="25"/>
      <c r="M500" s="25"/>
      <c r="N500" s="4" t="str">
        <f>IF(ISBLANK(OrderData[[#This Row],[Height (mm)]]),"", IF(ISBLANK(OrderData[[#This Row],[Quantity (default 1)]]), 1,OrderData[[#This Row],[Quantity (default 1)]]))</f>
        <v/>
      </c>
      <c r="O500" s="4" t="str">
        <f t="array" aca="true" ref="O5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0" s="4" t="str">
        <f t="array" aca="true" ref="P5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0" s="4" t="str">
        <f t="array" aca="true" ref="Q500">IF(COUNTA(OrderData[[#This Row],[Box Style]],OrderData[[#This Row],[Height (mm)]:[Depth (mm)]])=0,"",_xlfn.XLOOKUP(1, ((MIN(OrderData[[#This Row],[Board H]:[Board W]]) &gt;=BoardSize[Min H]) *(MIN(OrderData[[#This Row],[Board H]:[Board W]]) &lt;BoardSize[Max H])),BoardSize[Size],"?",1))</f>
        <v/>
      </c>
      <c r="R500" s="4" t="str">
        <f t="array" aca="true" ref="R500">IF(COUNTA(OrderData[[#This Row],[Box Style]], OrderData[[#This Row],[Height (mm)]:[Depth (mm)]])=0, "",_xlfn.XLOOKUP(1,  (MAX(OrderData[[#This Row],[Board H]:[Board W]]) &gt;= BoardSize[Min W])  *(MAX(OrderData[[#This Row],[Board H]:[Board W]]) &lt; BoardSize[Max W]),  BoardSize[Size],  "?",1 ))</f>
        <v/>
      </c>
      <c r="S50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0" s="65" t="str">
        <f t="array" aca="true" ref="T50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0" s="39" t="str">
        <f t="array" aca="true" ref="U5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0" s="35" t="str">
        <f t="array" aca="true" ref="V5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0" s="66"/>
    </row>
    <row r="501" spans="2:23" customHeight="1">
      <c r="B501" s="64" t="str">
        <f>IF(COUNTA(OrderData[[#This Row],[Box Style]], OrderData[[#This Row],[Height (mm)]:[Depth (mm)]]) = 0, "", IF(ISNUMBER(B500),  B500+1,  1))</f>
        <v/>
      </c>
      <c r="C501" s="41"/>
      <c r="D501" s="41"/>
      <c r="E501" s="9"/>
      <c r="F501" s="25"/>
      <c r="G501" s="42"/>
      <c r="H501" s="42"/>
      <c r="I501" s="42"/>
      <c r="J501" s="42"/>
      <c r="K501" s="28"/>
      <c r="L501" s="25"/>
      <c r="M501" s="25"/>
      <c r="N501" s="4" t="str">
        <f>IF(ISBLANK(OrderData[[#This Row],[Height (mm)]]),"", IF(ISBLANK(OrderData[[#This Row],[Quantity (default 1)]]), 1,OrderData[[#This Row],[Quantity (default 1)]]))</f>
        <v/>
      </c>
      <c r="O501" s="4" t="str">
        <f t="array" aca="true" ref="O50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1" s="4" t="str">
        <f t="array" aca="true" ref="P50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1" s="4" t="str">
        <f t="array" aca="true" ref="Q501">IF(COUNTA(OrderData[[#This Row],[Box Style]],OrderData[[#This Row],[Height (mm)]:[Depth (mm)]])=0,"",_xlfn.XLOOKUP(1, ((MIN(OrderData[[#This Row],[Board H]:[Board W]]) &gt;=BoardSize[Min H]) *(MIN(OrderData[[#This Row],[Board H]:[Board W]]) &lt;BoardSize[Max H])),BoardSize[Size],"?",1))</f>
        <v/>
      </c>
      <c r="R501" s="4" t="str">
        <f t="array" aca="true" ref="R501">IF(COUNTA(OrderData[[#This Row],[Box Style]], OrderData[[#This Row],[Height (mm)]:[Depth (mm)]])=0, "",_xlfn.XLOOKUP(1,  (MAX(OrderData[[#This Row],[Board H]:[Board W]]) &gt;= BoardSize[Min W])  *(MAX(OrderData[[#This Row],[Board H]:[Board W]]) &lt; BoardSize[Max W]),  BoardSize[Size],  "?",1 ))</f>
        <v/>
      </c>
      <c r="S50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1" s="65" t="str">
        <f t="array" aca="true" ref="T50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1" s="39" t="str">
        <f t="array" aca="true" ref="U50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1" s="35" t="str">
        <f t="array" aca="true" ref="V50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1" s="66"/>
    </row>
    <row r="502" spans="2:23" customHeight="1">
      <c r="B502" s="64" t="str">
        <f>IF(COUNTA(OrderData[[#This Row],[Box Style]], OrderData[[#This Row],[Height (mm)]:[Depth (mm)]]) = 0, "", IF(ISNUMBER(B501),  B501+1,  1))</f>
        <v/>
      </c>
      <c r="C502" s="41"/>
      <c r="D502" s="41"/>
      <c r="E502" s="9"/>
      <c r="F502" s="25"/>
      <c r="G502" s="42"/>
      <c r="H502" s="42"/>
      <c r="I502" s="42"/>
      <c r="J502" s="42"/>
      <c r="K502" s="28"/>
      <c r="L502" s="25"/>
      <c r="M502" s="25"/>
      <c r="N502" s="4" t="str">
        <f>IF(ISBLANK(OrderData[[#This Row],[Height (mm)]]),"", IF(ISBLANK(OrderData[[#This Row],[Quantity (default 1)]]), 1,OrderData[[#This Row],[Quantity (default 1)]]))</f>
        <v/>
      </c>
      <c r="O502" s="4" t="str">
        <f t="array" aca="true" ref="O50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2" s="4" t="str">
        <f t="array" aca="true" ref="P50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2" s="4" t="str">
        <f t="array" aca="true" ref="Q502">IF(COUNTA(OrderData[[#This Row],[Box Style]],OrderData[[#This Row],[Height (mm)]:[Depth (mm)]])=0,"",_xlfn.XLOOKUP(1, ((MIN(OrderData[[#This Row],[Board H]:[Board W]]) &gt;=BoardSize[Min H]) *(MIN(OrderData[[#This Row],[Board H]:[Board W]]) &lt;BoardSize[Max H])),BoardSize[Size],"?",1))</f>
        <v/>
      </c>
      <c r="R502" s="4" t="str">
        <f t="array" aca="true" ref="R502">IF(COUNTA(OrderData[[#This Row],[Box Style]], OrderData[[#This Row],[Height (mm)]:[Depth (mm)]])=0, "",_xlfn.XLOOKUP(1,  (MAX(OrderData[[#This Row],[Board H]:[Board W]]) &gt;= BoardSize[Min W])  *(MAX(OrderData[[#This Row],[Board H]:[Board W]]) &lt; BoardSize[Max W]),  BoardSize[Size],  "?",1 ))</f>
        <v/>
      </c>
      <c r="S50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2" s="65" t="str">
        <f t="array" aca="true" ref="T50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2" s="39" t="str">
        <f t="array" aca="true" ref="U50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2" s="35" t="str">
        <f t="array" aca="true" ref="V50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2" s="66"/>
    </row>
    <row r="503" spans="2:23" customHeight="1">
      <c r="B503" s="64" t="str">
        <f>IF(COUNTA(OrderData[[#This Row],[Box Style]], OrderData[[#This Row],[Height (mm)]:[Depth (mm)]]) = 0, "", IF(ISNUMBER(B502),  B502+1,  1))</f>
        <v/>
      </c>
      <c r="C503" s="41"/>
      <c r="D503" s="41"/>
      <c r="E503" s="9"/>
      <c r="F503" s="25"/>
      <c r="G503" s="42"/>
      <c r="H503" s="42"/>
      <c r="I503" s="42"/>
      <c r="J503" s="42"/>
      <c r="K503" s="28"/>
      <c r="L503" s="25"/>
      <c r="M503" s="25"/>
      <c r="N503" s="4" t="str">
        <f>IF(ISBLANK(OrderData[[#This Row],[Height (mm)]]),"", IF(ISBLANK(OrderData[[#This Row],[Quantity (default 1)]]), 1,OrderData[[#This Row],[Quantity (default 1)]]))</f>
        <v/>
      </c>
      <c r="O503" s="4" t="str">
        <f t="array" aca="true" ref="O50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3" s="4" t="str">
        <f t="array" aca="true" ref="P50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3" s="4" t="str">
        <f t="array" aca="true" ref="Q503">IF(COUNTA(OrderData[[#This Row],[Box Style]],OrderData[[#This Row],[Height (mm)]:[Depth (mm)]])=0,"",_xlfn.XLOOKUP(1, ((MIN(OrderData[[#This Row],[Board H]:[Board W]]) &gt;=BoardSize[Min H]) *(MIN(OrderData[[#This Row],[Board H]:[Board W]]) &lt;BoardSize[Max H])),BoardSize[Size],"?",1))</f>
        <v/>
      </c>
      <c r="R503" s="4" t="str">
        <f t="array" aca="true" ref="R503">IF(COUNTA(OrderData[[#This Row],[Box Style]], OrderData[[#This Row],[Height (mm)]:[Depth (mm)]])=0, "",_xlfn.XLOOKUP(1,  (MAX(OrderData[[#This Row],[Board H]:[Board W]]) &gt;= BoardSize[Min W])  *(MAX(OrderData[[#This Row],[Board H]:[Board W]]) &lt; BoardSize[Max W]),  BoardSize[Size],  "?",1 ))</f>
        <v/>
      </c>
      <c r="S50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3" s="65" t="str">
        <f t="array" aca="true" ref="T50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3" s="39" t="str">
        <f t="array" aca="true" ref="U50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3" s="35" t="str">
        <f t="array" aca="true" ref="V50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3" s="66"/>
    </row>
    <row r="504" spans="2:23" customHeight="1">
      <c r="B504" s="64" t="str">
        <f>IF(COUNTA(OrderData[[#This Row],[Box Style]], OrderData[[#This Row],[Height (mm)]:[Depth (mm)]]) = 0, "", IF(ISNUMBER(B503),  B503+1,  1))</f>
        <v/>
      </c>
      <c r="C504" s="41"/>
      <c r="D504" s="41"/>
      <c r="E504" s="9"/>
      <c r="F504" s="25"/>
      <c r="G504" s="42"/>
      <c r="H504" s="42"/>
      <c r="I504" s="42"/>
      <c r="J504" s="42"/>
      <c r="K504" s="28"/>
      <c r="L504" s="25"/>
      <c r="M504" s="25"/>
      <c r="N504" s="4" t="str">
        <f>IF(ISBLANK(OrderData[[#This Row],[Height (mm)]]),"", IF(ISBLANK(OrderData[[#This Row],[Quantity (default 1)]]), 1,OrderData[[#This Row],[Quantity (default 1)]]))</f>
        <v/>
      </c>
      <c r="O504" s="4" t="str">
        <f t="array" aca="true" ref="O50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4" s="4" t="str">
        <f t="array" aca="true" ref="P50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4" s="4" t="str">
        <f t="array" aca="true" ref="Q504">IF(COUNTA(OrderData[[#This Row],[Box Style]],OrderData[[#This Row],[Height (mm)]:[Depth (mm)]])=0,"",_xlfn.XLOOKUP(1, ((MIN(OrderData[[#This Row],[Board H]:[Board W]]) &gt;=BoardSize[Min H]) *(MIN(OrderData[[#This Row],[Board H]:[Board W]]) &lt;BoardSize[Max H])),BoardSize[Size],"?",1))</f>
        <v/>
      </c>
      <c r="R504" s="4" t="str">
        <f t="array" aca="true" ref="R504">IF(COUNTA(OrderData[[#This Row],[Box Style]], OrderData[[#This Row],[Height (mm)]:[Depth (mm)]])=0, "",_xlfn.XLOOKUP(1,  (MAX(OrderData[[#This Row],[Board H]:[Board W]]) &gt;= BoardSize[Min W])  *(MAX(OrderData[[#This Row],[Board H]:[Board W]]) &lt; BoardSize[Max W]),  BoardSize[Size],  "?",1 ))</f>
        <v/>
      </c>
      <c r="S50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4" s="65" t="str">
        <f t="array" aca="true" ref="T50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4" s="39" t="str">
        <f t="array" aca="true" ref="U50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4" s="35" t="str">
        <f t="array" aca="true" ref="V50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4" s="66"/>
    </row>
    <row r="505" spans="2:23" customHeight="1">
      <c r="B505" s="64" t="str">
        <f>IF(COUNTA(OrderData[[#This Row],[Box Style]], OrderData[[#This Row],[Height (mm)]:[Depth (mm)]]) = 0, "", IF(ISNUMBER(B504),  B504+1,  1))</f>
        <v/>
      </c>
      <c r="C505" s="41"/>
      <c r="D505" s="41"/>
      <c r="E505" s="9"/>
      <c r="F505" s="25"/>
      <c r="G505" s="42"/>
      <c r="H505" s="42"/>
      <c r="I505" s="42"/>
      <c r="J505" s="42"/>
      <c r="K505" s="28"/>
      <c r="L505" s="25"/>
      <c r="M505" s="25"/>
      <c r="N505" s="4" t="str">
        <f>IF(ISBLANK(OrderData[[#This Row],[Height (mm)]]),"", IF(ISBLANK(OrderData[[#This Row],[Quantity (default 1)]]), 1,OrderData[[#This Row],[Quantity (default 1)]]))</f>
        <v/>
      </c>
      <c r="O505" s="4" t="str">
        <f t="array" aca="true" ref="O50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5" s="4" t="str">
        <f t="array" aca="true" ref="P50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5" s="4" t="str">
        <f t="array" aca="true" ref="Q505">IF(COUNTA(OrderData[[#This Row],[Box Style]],OrderData[[#This Row],[Height (mm)]:[Depth (mm)]])=0,"",_xlfn.XLOOKUP(1, ((MIN(OrderData[[#This Row],[Board H]:[Board W]]) &gt;=BoardSize[Min H]) *(MIN(OrderData[[#This Row],[Board H]:[Board W]]) &lt;BoardSize[Max H])),BoardSize[Size],"?",1))</f>
        <v/>
      </c>
      <c r="R505" s="4" t="str">
        <f t="array" aca="true" ref="R505">IF(COUNTA(OrderData[[#This Row],[Box Style]], OrderData[[#This Row],[Height (mm)]:[Depth (mm)]])=0, "",_xlfn.XLOOKUP(1,  (MAX(OrderData[[#This Row],[Board H]:[Board W]]) &gt;= BoardSize[Min W])  *(MAX(OrderData[[#This Row],[Board H]:[Board W]]) &lt; BoardSize[Max W]),  BoardSize[Size],  "?",1 ))</f>
        <v/>
      </c>
      <c r="S50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5" s="65" t="str">
        <f t="array" aca="true" ref="T50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5" s="39" t="str">
        <f t="array" aca="true" ref="U50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5" s="35" t="str">
        <f t="array" aca="true" ref="V50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5" s="66"/>
    </row>
    <row r="506" spans="2:23" customHeight="1">
      <c r="B506" s="64" t="str">
        <f>IF(COUNTA(OrderData[[#This Row],[Box Style]], OrderData[[#This Row],[Height (mm)]:[Depth (mm)]]) = 0, "", IF(ISNUMBER(B505),  B505+1,  1))</f>
        <v/>
      </c>
      <c r="C506" s="41"/>
      <c r="D506" s="41"/>
      <c r="E506" s="9"/>
      <c r="F506" s="25"/>
      <c r="G506" s="42"/>
      <c r="H506" s="42"/>
      <c r="I506" s="42"/>
      <c r="J506" s="42"/>
      <c r="K506" s="28"/>
      <c r="L506" s="25"/>
      <c r="M506" s="25"/>
      <c r="N506" s="4" t="str">
        <f>IF(ISBLANK(OrderData[[#This Row],[Height (mm)]]),"", IF(ISBLANK(OrderData[[#This Row],[Quantity (default 1)]]), 1,OrderData[[#This Row],[Quantity (default 1)]]))</f>
        <v/>
      </c>
      <c r="O506" s="4" t="str">
        <f t="array" aca="true" ref="O50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6" s="4" t="str">
        <f t="array" aca="true" ref="P50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6" s="4" t="str">
        <f t="array" aca="true" ref="Q506">IF(COUNTA(OrderData[[#This Row],[Box Style]],OrderData[[#This Row],[Height (mm)]:[Depth (mm)]])=0,"",_xlfn.XLOOKUP(1, ((MIN(OrderData[[#This Row],[Board H]:[Board W]]) &gt;=BoardSize[Min H]) *(MIN(OrderData[[#This Row],[Board H]:[Board W]]) &lt;BoardSize[Max H])),BoardSize[Size],"?",1))</f>
        <v/>
      </c>
      <c r="R506" s="4" t="str">
        <f t="array" aca="true" ref="R506">IF(COUNTA(OrderData[[#This Row],[Box Style]], OrderData[[#This Row],[Height (mm)]:[Depth (mm)]])=0, "",_xlfn.XLOOKUP(1,  (MAX(OrderData[[#This Row],[Board H]:[Board W]]) &gt;= BoardSize[Min W])  *(MAX(OrderData[[#This Row],[Board H]:[Board W]]) &lt; BoardSize[Max W]),  BoardSize[Size],  "?",1 ))</f>
        <v/>
      </c>
      <c r="S50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6" s="65" t="str">
        <f t="array" aca="true" ref="T50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6" s="39" t="str">
        <f t="array" aca="true" ref="U50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6" s="35" t="str">
        <f t="array" aca="true" ref="V50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6" s="66"/>
    </row>
    <row r="507" spans="2:23" customHeight="1">
      <c r="B507" s="64" t="str">
        <f>IF(COUNTA(OrderData[[#This Row],[Box Style]], OrderData[[#This Row],[Height (mm)]:[Depth (mm)]]) = 0, "", IF(ISNUMBER(B506),  B506+1,  1))</f>
        <v/>
      </c>
      <c r="C507" s="41"/>
      <c r="D507" s="41"/>
      <c r="E507" s="9"/>
      <c r="F507" s="25"/>
      <c r="G507" s="42"/>
      <c r="H507" s="42"/>
      <c r="I507" s="42"/>
      <c r="J507" s="42"/>
      <c r="K507" s="28"/>
      <c r="L507" s="25"/>
      <c r="M507" s="25"/>
      <c r="N507" s="4" t="str">
        <f>IF(ISBLANK(OrderData[[#This Row],[Height (mm)]]),"", IF(ISBLANK(OrderData[[#This Row],[Quantity (default 1)]]), 1,OrderData[[#This Row],[Quantity (default 1)]]))</f>
        <v/>
      </c>
      <c r="O507" s="4" t="str">
        <f t="array" aca="true" ref="O50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7" s="4" t="str">
        <f t="array" aca="true" ref="P50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7" s="4" t="str">
        <f t="array" aca="true" ref="Q507">IF(COUNTA(OrderData[[#This Row],[Box Style]],OrderData[[#This Row],[Height (mm)]:[Depth (mm)]])=0,"",_xlfn.XLOOKUP(1, ((MIN(OrderData[[#This Row],[Board H]:[Board W]]) &gt;=BoardSize[Min H]) *(MIN(OrderData[[#This Row],[Board H]:[Board W]]) &lt;BoardSize[Max H])),BoardSize[Size],"?",1))</f>
        <v/>
      </c>
      <c r="R507" s="4" t="str">
        <f t="array" aca="true" ref="R507">IF(COUNTA(OrderData[[#This Row],[Box Style]], OrderData[[#This Row],[Height (mm)]:[Depth (mm)]])=0, "",_xlfn.XLOOKUP(1,  (MAX(OrderData[[#This Row],[Board H]:[Board W]]) &gt;= BoardSize[Min W])  *(MAX(OrderData[[#This Row],[Board H]:[Board W]]) &lt; BoardSize[Max W]),  BoardSize[Size],  "?",1 ))</f>
        <v/>
      </c>
      <c r="S50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7" s="65" t="str">
        <f t="array" aca="true" ref="T50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7" s="39" t="str">
        <f t="array" aca="true" ref="U50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7" s="35" t="str">
        <f t="array" aca="true" ref="V50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7" s="66"/>
    </row>
    <row r="508" spans="2:23" customHeight="1">
      <c r="B508" s="64" t="str">
        <f>IF(COUNTA(OrderData[[#This Row],[Box Style]], OrderData[[#This Row],[Height (mm)]:[Depth (mm)]]) = 0, "", IF(ISNUMBER(B507),  B507+1,  1))</f>
        <v/>
      </c>
      <c r="C508" s="41"/>
      <c r="D508" s="41"/>
      <c r="E508" s="9"/>
      <c r="F508" s="25"/>
      <c r="G508" s="42"/>
      <c r="H508" s="42"/>
      <c r="I508" s="42"/>
      <c r="J508" s="42"/>
      <c r="K508" s="28"/>
      <c r="L508" s="25"/>
      <c r="M508" s="25"/>
      <c r="N508" s="4" t="str">
        <f>IF(ISBLANK(OrderData[[#This Row],[Height (mm)]]),"", IF(ISBLANK(OrderData[[#This Row],[Quantity (default 1)]]), 1,OrderData[[#This Row],[Quantity (default 1)]]))</f>
        <v/>
      </c>
      <c r="O508" s="4" t="str">
        <f t="array" aca="true" ref="O50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8" s="4" t="str">
        <f t="array" aca="true" ref="P50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8" s="4" t="str">
        <f t="array" aca="true" ref="Q508">IF(COUNTA(OrderData[[#This Row],[Box Style]],OrderData[[#This Row],[Height (mm)]:[Depth (mm)]])=0,"",_xlfn.XLOOKUP(1, ((MIN(OrderData[[#This Row],[Board H]:[Board W]]) &gt;=BoardSize[Min H]) *(MIN(OrderData[[#This Row],[Board H]:[Board W]]) &lt;BoardSize[Max H])),BoardSize[Size],"?",1))</f>
        <v/>
      </c>
      <c r="R508" s="4" t="str">
        <f t="array" aca="true" ref="R508">IF(COUNTA(OrderData[[#This Row],[Box Style]], OrderData[[#This Row],[Height (mm)]:[Depth (mm)]])=0, "",_xlfn.XLOOKUP(1,  (MAX(OrderData[[#This Row],[Board H]:[Board W]]) &gt;= BoardSize[Min W])  *(MAX(OrderData[[#This Row],[Board H]:[Board W]]) &lt; BoardSize[Max W]),  BoardSize[Size],  "?",1 ))</f>
        <v/>
      </c>
      <c r="S50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8" s="65" t="str">
        <f t="array" aca="true" ref="T50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8" s="39" t="str">
        <f t="array" aca="true" ref="U50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8" s="35" t="str">
        <f t="array" aca="true" ref="V50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8" s="66"/>
    </row>
    <row r="509" spans="2:23" customHeight="1">
      <c r="B509" s="64" t="str">
        <f>IF(COUNTA(OrderData[[#This Row],[Box Style]], OrderData[[#This Row],[Height (mm)]:[Depth (mm)]]) = 0, "", IF(ISNUMBER(B508),  B508+1,  1))</f>
        <v/>
      </c>
      <c r="C509" s="41"/>
      <c r="D509" s="41"/>
      <c r="E509" s="9"/>
      <c r="F509" s="25"/>
      <c r="G509" s="42"/>
      <c r="H509" s="42"/>
      <c r="I509" s="42"/>
      <c r="J509" s="42"/>
      <c r="K509" s="28"/>
      <c r="L509" s="25"/>
      <c r="M509" s="25"/>
      <c r="N509" s="4" t="str">
        <f>IF(ISBLANK(OrderData[[#This Row],[Height (mm)]]),"", IF(ISBLANK(OrderData[[#This Row],[Quantity (default 1)]]), 1,OrderData[[#This Row],[Quantity (default 1)]]))</f>
        <v/>
      </c>
      <c r="O509" s="4" t="str">
        <f t="array" aca="true" ref="O50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09" s="4" t="str">
        <f t="array" aca="true" ref="P50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09" s="4" t="str">
        <f t="array" aca="true" ref="Q509">IF(COUNTA(OrderData[[#This Row],[Box Style]],OrderData[[#This Row],[Height (mm)]:[Depth (mm)]])=0,"",_xlfn.XLOOKUP(1, ((MIN(OrderData[[#This Row],[Board H]:[Board W]]) &gt;=BoardSize[Min H]) *(MIN(OrderData[[#This Row],[Board H]:[Board W]]) &lt;BoardSize[Max H])),BoardSize[Size],"?",1))</f>
        <v/>
      </c>
      <c r="R509" s="4" t="str">
        <f t="array" aca="true" ref="R509">IF(COUNTA(OrderData[[#This Row],[Box Style]], OrderData[[#This Row],[Height (mm)]:[Depth (mm)]])=0, "",_xlfn.XLOOKUP(1,  (MAX(OrderData[[#This Row],[Board H]:[Board W]]) &gt;= BoardSize[Min W])  *(MAX(OrderData[[#This Row],[Board H]:[Board W]]) &lt; BoardSize[Max W]),  BoardSize[Size],  "?",1 ))</f>
        <v/>
      </c>
      <c r="S50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09" s="65" t="str">
        <f t="array" aca="true" ref="T50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09" s="39" t="str">
        <f t="array" aca="true" ref="U50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09" s="35" t="str">
        <f t="array" aca="true" ref="V50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09" s="66"/>
    </row>
    <row r="510" spans="2:23" customHeight="1">
      <c r="B510" s="64" t="str">
        <f>IF(COUNTA(OrderData[[#This Row],[Box Style]], OrderData[[#This Row],[Height (mm)]:[Depth (mm)]]) = 0, "", IF(ISNUMBER(B509),  B509+1,  1))</f>
        <v/>
      </c>
      <c r="C510" s="41"/>
      <c r="D510" s="41"/>
      <c r="E510" s="9"/>
      <c r="F510" s="25"/>
      <c r="G510" s="42"/>
      <c r="H510" s="42"/>
      <c r="I510" s="42"/>
      <c r="J510" s="42"/>
      <c r="K510" s="28"/>
      <c r="L510" s="25"/>
      <c r="M510" s="25"/>
      <c r="N510" s="4" t="str">
        <f>IF(ISBLANK(OrderData[[#This Row],[Height (mm)]]),"", IF(ISBLANK(OrderData[[#This Row],[Quantity (default 1)]]), 1,OrderData[[#This Row],[Quantity (default 1)]]))</f>
        <v/>
      </c>
      <c r="O510" s="4" t="str">
        <f t="array" aca="true" ref="O51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0" s="4" t="str">
        <f t="array" aca="true" ref="P51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0" s="4" t="str">
        <f t="array" aca="true" ref="Q510">IF(COUNTA(OrderData[[#This Row],[Box Style]],OrderData[[#This Row],[Height (mm)]:[Depth (mm)]])=0,"",_xlfn.XLOOKUP(1, ((MIN(OrderData[[#This Row],[Board H]:[Board W]]) &gt;=BoardSize[Min H]) *(MIN(OrderData[[#This Row],[Board H]:[Board W]]) &lt;BoardSize[Max H])),BoardSize[Size],"?",1))</f>
        <v/>
      </c>
      <c r="R510" s="4" t="str">
        <f t="array" aca="true" ref="R510">IF(COUNTA(OrderData[[#This Row],[Box Style]], OrderData[[#This Row],[Height (mm)]:[Depth (mm)]])=0, "",_xlfn.XLOOKUP(1,  (MAX(OrderData[[#This Row],[Board H]:[Board W]]) &gt;= BoardSize[Min W])  *(MAX(OrderData[[#This Row],[Board H]:[Board W]]) &lt; BoardSize[Max W]),  BoardSize[Size],  "?",1 ))</f>
        <v/>
      </c>
      <c r="S51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0" s="65" t="str">
        <f t="array" aca="true" ref="T51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0" s="39" t="str">
        <f t="array" aca="true" ref="U51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0" s="35" t="str">
        <f t="array" aca="true" ref="V51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0" s="66"/>
    </row>
    <row r="511" spans="2:23" customHeight="1">
      <c r="B511" s="64" t="str">
        <f>IF(COUNTA(OrderData[[#This Row],[Box Style]], OrderData[[#This Row],[Height (mm)]:[Depth (mm)]]) = 0, "", IF(ISNUMBER(B510),  B510+1,  1))</f>
        <v/>
      </c>
      <c r="C511" s="41"/>
      <c r="D511" s="41"/>
      <c r="E511" s="9"/>
      <c r="F511" s="25"/>
      <c r="G511" s="42"/>
      <c r="H511" s="42"/>
      <c r="I511" s="42"/>
      <c r="J511" s="42"/>
      <c r="K511" s="28"/>
      <c r="L511" s="25"/>
      <c r="M511" s="25"/>
      <c r="N511" s="4" t="str">
        <f>IF(ISBLANK(OrderData[[#This Row],[Height (mm)]]),"", IF(ISBLANK(OrderData[[#This Row],[Quantity (default 1)]]), 1,OrderData[[#This Row],[Quantity (default 1)]]))</f>
        <v/>
      </c>
      <c r="O511" s="4" t="str">
        <f t="array" aca="true" ref="O51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1" s="4" t="str">
        <f t="array" aca="true" ref="P51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1" s="4" t="str">
        <f t="array" aca="true" ref="Q511">IF(COUNTA(OrderData[[#This Row],[Box Style]],OrderData[[#This Row],[Height (mm)]:[Depth (mm)]])=0,"",_xlfn.XLOOKUP(1, ((MIN(OrderData[[#This Row],[Board H]:[Board W]]) &gt;=BoardSize[Min H]) *(MIN(OrderData[[#This Row],[Board H]:[Board W]]) &lt;BoardSize[Max H])),BoardSize[Size],"?",1))</f>
        <v/>
      </c>
      <c r="R511" s="4" t="str">
        <f t="array" aca="true" ref="R511">IF(COUNTA(OrderData[[#This Row],[Box Style]], OrderData[[#This Row],[Height (mm)]:[Depth (mm)]])=0, "",_xlfn.XLOOKUP(1,  (MAX(OrderData[[#This Row],[Board H]:[Board W]]) &gt;= BoardSize[Min W])  *(MAX(OrderData[[#This Row],[Board H]:[Board W]]) &lt; BoardSize[Max W]),  BoardSize[Size],  "?",1 ))</f>
        <v/>
      </c>
      <c r="S51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1" s="65" t="str">
        <f t="array" aca="true" ref="T51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1" s="39" t="str">
        <f t="array" aca="true" ref="U51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1" s="35" t="str">
        <f t="array" aca="true" ref="V51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1" s="66"/>
    </row>
    <row r="512" spans="2:23" customHeight="1">
      <c r="B512" s="64" t="str">
        <f>IF(COUNTA(OrderData[[#This Row],[Box Style]], OrderData[[#This Row],[Height (mm)]:[Depth (mm)]]) = 0, "", IF(ISNUMBER(B511),  B511+1,  1))</f>
        <v/>
      </c>
      <c r="C512" s="41"/>
      <c r="D512" s="41"/>
      <c r="E512" s="9"/>
      <c r="F512" s="25"/>
      <c r="G512" s="42"/>
      <c r="H512" s="42"/>
      <c r="I512" s="42"/>
      <c r="J512" s="42"/>
      <c r="K512" s="28"/>
      <c r="L512" s="25"/>
      <c r="M512" s="25"/>
      <c r="N512" s="4" t="str">
        <f>IF(ISBLANK(OrderData[[#This Row],[Height (mm)]]),"", IF(ISBLANK(OrderData[[#This Row],[Quantity (default 1)]]), 1,OrderData[[#This Row],[Quantity (default 1)]]))</f>
        <v/>
      </c>
      <c r="O512" s="4" t="str">
        <f t="array" aca="true" ref="O51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2" s="4" t="str">
        <f t="array" aca="true" ref="P51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2" s="4" t="str">
        <f t="array" aca="true" ref="Q512">IF(COUNTA(OrderData[[#This Row],[Box Style]],OrderData[[#This Row],[Height (mm)]:[Depth (mm)]])=0,"",_xlfn.XLOOKUP(1, ((MIN(OrderData[[#This Row],[Board H]:[Board W]]) &gt;=BoardSize[Min H]) *(MIN(OrderData[[#This Row],[Board H]:[Board W]]) &lt;BoardSize[Max H])),BoardSize[Size],"?",1))</f>
        <v/>
      </c>
      <c r="R512" s="4" t="str">
        <f t="array" aca="true" ref="R512">IF(COUNTA(OrderData[[#This Row],[Box Style]], OrderData[[#This Row],[Height (mm)]:[Depth (mm)]])=0, "",_xlfn.XLOOKUP(1,  (MAX(OrderData[[#This Row],[Board H]:[Board W]]) &gt;= BoardSize[Min W])  *(MAX(OrderData[[#This Row],[Board H]:[Board W]]) &lt; BoardSize[Max W]),  BoardSize[Size],  "?",1 ))</f>
        <v/>
      </c>
      <c r="S51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2" s="65" t="str">
        <f t="array" aca="true" ref="T51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2" s="39" t="str">
        <f t="array" aca="true" ref="U51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2" s="35" t="str">
        <f t="array" aca="true" ref="V51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2" s="66"/>
    </row>
    <row r="513" spans="2:23" customHeight="1">
      <c r="B513" s="64" t="str">
        <f>IF(COUNTA(OrderData[[#This Row],[Box Style]], OrderData[[#This Row],[Height (mm)]:[Depth (mm)]]) = 0, "", IF(ISNUMBER(B512),  B512+1,  1))</f>
        <v/>
      </c>
      <c r="C513" s="41"/>
      <c r="D513" s="41"/>
      <c r="E513" s="9"/>
      <c r="F513" s="25"/>
      <c r="G513" s="42"/>
      <c r="H513" s="42"/>
      <c r="I513" s="42"/>
      <c r="J513" s="42"/>
      <c r="K513" s="28"/>
      <c r="L513" s="25"/>
      <c r="M513" s="25"/>
      <c r="N513" s="4" t="str">
        <f>IF(ISBLANK(OrderData[[#This Row],[Height (mm)]]),"", IF(ISBLANK(OrderData[[#This Row],[Quantity (default 1)]]), 1,OrderData[[#This Row],[Quantity (default 1)]]))</f>
        <v/>
      </c>
      <c r="O513" s="4" t="str">
        <f t="array" aca="true" ref="O51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3" s="4" t="str">
        <f t="array" aca="true" ref="P51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3" s="4" t="str">
        <f t="array" aca="true" ref="Q513">IF(COUNTA(OrderData[[#This Row],[Box Style]],OrderData[[#This Row],[Height (mm)]:[Depth (mm)]])=0,"",_xlfn.XLOOKUP(1, ((MIN(OrderData[[#This Row],[Board H]:[Board W]]) &gt;=BoardSize[Min H]) *(MIN(OrderData[[#This Row],[Board H]:[Board W]]) &lt;BoardSize[Max H])),BoardSize[Size],"?",1))</f>
        <v/>
      </c>
      <c r="R513" s="4" t="str">
        <f t="array" aca="true" ref="R513">IF(COUNTA(OrderData[[#This Row],[Box Style]], OrderData[[#This Row],[Height (mm)]:[Depth (mm)]])=0, "",_xlfn.XLOOKUP(1,  (MAX(OrderData[[#This Row],[Board H]:[Board W]]) &gt;= BoardSize[Min W])  *(MAX(OrderData[[#This Row],[Board H]:[Board W]]) &lt; BoardSize[Max W]),  BoardSize[Size],  "?",1 ))</f>
        <v/>
      </c>
      <c r="S51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3" s="65" t="str">
        <f t="array" aca="true" ref="T51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3" s="39" t="str">
        <f t="array" aca="true" ref="U51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3" s="35" t="str">
        <f t="array" aca="true" ref="V51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3" s="66"/>
    </row>
    <row r="514" spans="2:23" customHeight="1">
      <c r="B514" s="64" t="str">
        <f>IF(COUNTA(OrderData[[#This Row],[Box Style]], OrderData[[#This Row],[Height (mm)]:[Depth (mm)]]) = 0, "", IF(ISNUMBER(B513),  B513+1,  1))</f>
        <v/>
      </c>
      <c r="C514" s="41"/>
      <c r="D514" s="41"/>
      <c r="E514" s="9"/>
      <c r="F514" s="25"/>
      <c r="G514" s="42"/>
      <c r="H514" s="42"/>
      <c r="I514" s="42"/>
      <c r="J514" s="42"/>
      <c r="K514" s="28"/>
      <c r="L514" s="25"/>
      <c r="M514" s="25"/>
      <c r="N514" s="4" t="str">
        <f>IF(ISBLANK(OrderData[[#This Row],[Height (mm)]]),"", IF(ISBLANK(OrderData[[#This Row],[Quantity (default 1)]]), 1,OrderData[[#This Row],[Quantity (default 1)]]))</f>
        <v/>
      </c>
      <c r="O514" s="4" t="str">
        <f t="array" aca="true" ref="O51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4" s="4" t="str">
        <f t="array" aca="true" ref="P51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4" s="4" t="str">
        <f t="array" aca="true" ref="Q514">IF(COUNTA(OrderData[[#This Row],[Box Style]],OrderData[[#This Row],[Height (mm)]:[Depth (mm)]])=0,"",_xlfn.XLOOKUP(1, ((MIN(OrderData[[#This Row],[Board H]:[Board W]]) &gt;=BoardSize[Min H]) *(MIN(OrderData[[#This Row],[Board H]:[Board W]]) &lt;BoardSize[Max H])),BoardSize[Size],"?",1))</f>
        <v/>
      </c>
      <c r="R514" s="4" t="str">
        <f t="array" aca="true" ref="R514">IF(COUNTA(OrderData[[#This Row],[Box Style]], OrderData[[#This Row],[Height (mm)]:[Depth (mm)]])=0, "",_xlfn.XLOOKUP(1,  (MAX(OrderData[[#This Row],[Board H]:[Board W]]) &gt;= BoardSize[Min W])  *(MAX(OrderData[[#This Row],[Board H]:[Board W]]) &lt; BoardSize[Max W]),  BoardSize[Size],  "?",1 ))</f>
        <v/>
      </c>
      <c r="S51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4" s="65" t="str">
        <f t="array" aca="true" ref="T51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4" s="39" t="str">
        <f t="array" aca="true" ref="U51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4" s="35" t="str">
        <f t="array" aca="true" ref="V51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4" s="66"/>
    </row>
    <row r="515" spans="2:23" customHeight="1">
      <c r="B515" s="64" t="str">
        <f>IF(COUNTA(OrderData[[#This Row],[Box Style]], OrderData[[#This Row],[Height (mm)]:[Depth (mm)]]) = 0, "", IF(ISNUMBER(B514),  B514+1,  1))</f>
        <v/>
      </c>
      <c r="C515" s="41"/>
      <c r="D515" s="41"/>
      <c r="E515" s="9"/>
      <c r="F515" s="25"/>
      <c r="G515" s="42"/>
      <c r="H515" s="42"/>
      <c r="I515" s="42"/>
      <c r="J515" s="42"/>
      <c r="K515" s="28"/>
      <c r="L515" s="25"/>
      <c r="M515" s="25"/>
      <c r="N515" s="4" t="str">
        <f>IF(ISBLANK(OrderData[[#This Row],[Height (mm)]]),"", IF(ISBLANK(OrderData[[#This Row],[Quantity (default 1)]]), 1,OrderData[[#This Row],[Quantity (default 1)]]))</f>
        <v/>
      </c>
      <c r="O515" s="4" t="str">
        <f t="array" aca="true" ref="O51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5" s="4" t="str">
        <f t="array" aca="true" ref="P51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5" s="4" t="str">
        <f t="array" aca="true" ref="Q515">IF(COUNTA(OrderData[[#This Row],[Box Style]],OrderData[[#This Row],[Height (mm)]:[Depth (mm)]])=0,"",_xlfn.XLOOKUP(1, ((MIN(OrderData[[#This Row],[Board H]:[Board W]]) &gt;=BoardSize[Min H]) *(MIN(OrderData[[#This Row],[Board H]:[Board W]]) &lt;BoardSize[Max H])),BoardSize[Size],"?",1))</f>
        <v/>
      </c>
      <c r="R515" s="4" t="str">
        <f t="array" aca="true" ref="R515">IF(COUNTA(OrderData[[#This Row],[Box Style]], OrderData[[#This Row],[Height (mm)]:[Depth (mm)]])=0, "",_xlfn.XLOOKUP(1,  (MAX(OrderData[[#This Row],[Board H]:[Board W]]) &gt;= BoardSize[Min W])  *(MAX(OrderData[[#This Row],[Board H]:[Board W]]) &lt; BoardSize[Max W]),  BoardSize[Size],  "?",1 ))</f>
        <v/>
      </c>
      <c r="S51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5" s="65" t="str">
        <f t="array" aca="true" ref="T51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5" s="39" t="str">
        <f t="array" aca="true" ref="U51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5" s="35" t="str">
        <f t="array" aca="true" ref="V51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5" s="66"/>
    </row>
    <row r="516" spans="2:23" customHeight="1">
      <c r="B516" s="64" t="str">
        <f>IF(COUNTA(OrderData[[#This Row],[Box Style]], OrderData[[#This Row],[Height (mm)]:[Depth (mm)]]) = 0, "", IF(ISNUMBER(B515),  B515+1,  1))</f>
        <v/>
      </c>
      <c r="C516" s="41"/>
      <c r="D516" s="41"/>
      <c r="E516" s="9"/>
      <c r="F516" s="25"/>
      <c r="G516" s="42"/>
      <c r="H516" s="42"/>
      <c r="I516" s="42"/>
      <c r="J516" s="42"/>
      <c r="K516" s="28"/>
      <c r="L516" s="25"/>
      <c r="M516" s="25"/>
      <c r="N516" s="4" t="str">
        <f>IF(ISBLANK(OrderData[[#This Row],[Height (mm)]]),"", IF(ISBLANK(OrderData[[#This Row],[Quantity (default 1)]]), 1,OrderData[[#This Row],[Quantity (default 1)]]))</f>
        <v/>
      </c>
      <c r="O516" s="4" t="str">
        <f t="array" aca="true" ref="O51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6" s="4" t="str">
        <f t="array" aca="true" ref="P51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6" s="4" t="str">
        <f t="array" aca="true" ref="Q516">IF(COUNTA(OrderData[[#This Row],[Box Style]],OrderData[[#This Row],[Height (mm)]:[Depth (mm)]])=0,"",_xlfn.XLOOKUP(1, ((MIN(OrderData[[#This Row],[Board H]:[Board W]]) &gt;=BoardSize[Min H]) *(MIN(OrderData[[#This Row],[Board H]:[Board W]]) &lt;BoardSize[Max H])),BoardSize[Size],"?",1))</f>
        <v/>
      </c>
      <c r="R516" s="4" t="str">
        <f t="array" aca="true" ref="R516">IF(COUNTA(OrderData[[#This Row],[Box Style]], OrderData[[#This Row],[Height (mm)]:[Depth (mm)]])=0, "",_xlfn.XLOOKUP(1,  (MAX(OrderData[[#This Row],[Board H]:[Board W]]) &gt;= BoardSize[Min W])  *(MAX(OrderData[[#This Row],[Board H]:[Board W]]) &lt; BoardSize[Max W]),  BoardSize[Size],  "?",1 ))</f>
        <v/>
      </c>
      <c r="S51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6" s="65" t="str">
        <f t="array" aca="true" ref="T51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6" s="39" t="str">
        <f t="array" aca="true" ref="U51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6" s="35" t="str">
        <f t="array" aca="true" ref="V51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6" s="66"/>
    </row>
    <row r="517" spans="2:23" customHeight="1">
      <c r="B517" s="64" t="str">
        <f>IF(COUNTA(OrderData[[#This Row],[Box Style]], OrderData[[#This Row],[Height (mm)]:[Depth (mm)]]) = 0, "", IF(ISNUMBER(B516),  B516+1,  1))</f>
        <v/>
      </c>
      <c r="C517" s="41"/>
      <c r="D517" s="41"/>
      <c r="E517" s="9"/>
      <c r="F517" s="25"/>
      <c r="G517" s="42"/>
      <c r="H517" s="42"/>
      <c r="I517" s="42"/>
      <c r="J517" s="42"/>
      <c r="K517" s="28"/>
      <c r="L517" s="25"/>
      <c r="M517" s="25"/>
      <c r="N517" s="4" t="str">
        <f>IF(ISBLANK(OrderData[[#This Row],[Height (mm)]]),"", IF(ISBLANK(OrderData[[#This Row],[Quantity (default 1)]]), 1,OrderData[[#This Row],[Quantity (default 1)]]))</f>
        <v/>
      </c>
      <c r="O517" s="4" t="str">
        <f t="array" aca="true" ref="O51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7" s="4" t="str">
        <f t="array" aca="true" ref="P51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7" s="4" t="str">
        <f t="array" aca="true" ref="Q517">IF(COUNTA(OrderData[[#This Row],[Box Style]],OrderData[[#This Row],[Height (mm)]:[Depth (mm)]])=0,"",_xlfn.XLOOKUP(1, ((MIN(OrderData[[#This Row],[Board H]:[Board W]]) &gt;=BoardSize[Min H]) *(MIN(OrderData[[#This Row],[Board H]:[Board W]]) &lt;BoardSize[Max H])),BoardSize[Size],"?",1))</f>
        <v/>
      </c>
      <c r="R517" s="4" t="str">
        <f t="array" aca="true" ref="R517">IF(COUNTA(OrderData[[#This Row],[Box Style]], OrderData[[#This Row],[Height (mm)]:[Depth (mm)]])=0, "",_xlfn.XLOOKUP(1,  (MAX(OrderData[[#This Row],[Board H]:[Board W]]) &gt;= BoardSize[Min W])  *(MAX(OrderData[[#This Row],[Board H]:[Board W]]) &lt; BoardSize[Max W]),  BoardSize[Size],  "?",1 ))</f>
        <v/>
      </c>
      <c r="S51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7" s="65" t="str">
        <f t="array" aca="true" ref="T51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7" s="39" t="str">
        <f t="array" aca="true" ref="U51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7" s="35" t="str">
        <f t="array" aca="true" ref="V51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7" s="66"/>
    </row>
    <row r="518" spans="2:23" customHeight="1">
      <c r="B518" s="64" t="str">
        <f>IF(COUNTA(OrderData[[#This Row],[Box Style]], OrderData[[#This Row],[Height (mm)]:[Depth (mm)]]) = 0, "", IF(ISNUMBER(B517),  B517+1,  1))</f>
        <v/>
      </c>
      <c r="C518" s="41"/>
      <c r="D518" s="41"/>
      <c r="E518" s="9"/>
      <c r="F518" s="25"/>
      <c r="G518" s="42"/>
      <c r="H518" s="42"/>
      <c r="I518" s="42"/>
      <c r="J518" s="42"/>
      <c r="K518" s="28"/>
      <c r="L518" s="25"/>
      <c r="M518" s="25"/>
      <c r="N518" s="4" t="str">
        <f>IF(ISBLANK(OrderData[[#This Row],[Height (mm)]]),"", IF(ISBLANK(OrderData[[#This Row],[Quantity (default 1)]]), 1,OrderData[[#This Row],[Quantity (default 1)]]))</f>
        <v/>
      </c>
      <c r="O518" s="4" t="str">
        <f t="array" aca="true" ref="O51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8" s="4" t="str">
        <f t="array" aca="true" ref="P51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8" s="4" t="str">
        <f t="array" aca="true" ref="Q518">IF(COUNTA(OrderData[[#This Row],[Box Style]],OrderData[[#This Row],[Height (mm)]:[Depth (mm)]])=0,"",_xlfn.XLOOKUP(1, ((MIN(OrderData[[#This Row],[Board H]:[Board W]]) &gt;=BoardSize[Min H]) *(MIN(OrderData[[#This Row],[Board H]:[Board W]]) &lt;BoardSize[Max H])),BoardSize[Size],"?",1))</f>
        <v/>
      </c>
      <c r="R518" s="4" t="str">
        <f t="array" aca="true" ref="R518">IF(COUNTA(OrderData[[#This Row],[Box Style]], OrderData[[#This Row],[Height (mm)]:[Depth (mm)]])=0, "",_xlfn.XLOOKUP(1,  (MAX(OrderData[[#This Row],[Board H]:[Board W]]) &gt;= BoardSize[Min W])  *(MAX(OrderData[[#This Row],[Board H]:[Board W]]) &lt; BoardSize[Max W]),  BoardSize[Size],  "?",1 ))</f>
        <v/>
      </c>
      <c r="S51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8" s="65" t="str">
        <f t="array" aca="true" ref="T51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8" s="39" t="str">
        <f t="array" aca="true" ref="U51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8" s="35" t="str">
        <f t="array" aca="true" ref="V51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8" s="66"/>
    </row>
    <row r="519" spans="2:23" customHeight="1">
      <c r="B519" s="64" t="str">
        <f>IF(COUNTA(OrderData[[#This Row],[Box Style]], OrderData[[#This Row],[Height (mm)]:[Depth (mm)]]) = 0, "", IF(ISNUMBER(B518),  B518+1,  1))</f>
        <v/>
      </c>
      <c r="C519" s="41"/>
      <c r="D519" s="41"/>
      <c r="E519" s="9"/>
      <c r="F519" s="25"/>
      <c r="G519" s="42"/>
      <c r="H519" s="42"/>
      <c r="I519" s="42"/>
      <c r="J519" s="42"/>
      <c r="K519" s="28"/>
      <c r="L519" s="25"/>
      <c r="M519" s="25"/>
      <c r="N519" s="4" t="str">
        <f>IF(ISBLANK(OrderData[[#This Row],[Height (mm)]]),"", IF(ISBLANK(OrderData[[#This Row],[Quantity (default 1)]]), 1,OrderData[[#This Row],[Quantity (default 1)]]))</f>
        <v/>
      </c>
      <c r="O519" s="4" t="str">
        <f t="array" aca="true" ref="O51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19" s="4" t="str">
        <f t="array" aca="true" ref="P51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19" s="4" t="str">
        <f t="array" aca="true" ref="Q519">IF(COUNTA(OrderData[[#This Row],[Box Style]],OrderData[[#This Row],[Height (mm)]:[Depth (mm)]])=0,"",_xlfn.XLOOKUP(1, ((MIN(OrderData[[#This Row],[Board H]:[Board W]]) &gt;=BoardSize[Min H]) *(MIN(OrderData[[#This Row],[Board H]:[Board W]]) &lt;BoardSize[Max H])),BoardSize[Size],"?",1))</f>
        <v/>
      </c>
      <c r="R519" s="4" t="str">
        <f t="array" aca="true" ref="R519">IF(COUNTA(OrderData[[#This Row],[Box Style]], OrderData[[#This Row],[Height (mm)]:[Depth (mm)]])=0, "",_xlfn.XLOOKUP(1,  (MAX(OrderData[[#This Row],[Board H]:[Board W]]) &gt;= BoardSize[Min W])  *(MAX(OrderData[[#This Row],[Board H]:[Board W]]) &lt; BoardSize[Max W]),  BoardSize[Size],  "?",1 ))</f>
        <v/>
      </c>
      <c r="S51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19" s="65" t="str">
        <f t="array" aca="true" ref="T51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19" s="39" t="str">
        <f t="array" aca="true" ref="U51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19" s="35" t="str">
        <f t="array" aca="true" ref="V51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19" s="66"/>
    </row>
    <row r="520" spans="2:23" customHeight="1">
      <c r="B520" s="64" t="str">
        <f>IF(COUNTA(OrderData[[#This Row],[Box Style]], OrderData[[#This Row],[Height (mm)]:[Depth (mm)]]) = 0, "", IF(ISNUMBER(B519),  B519+1,  1))</f>
        <v/>
      </c>
      <c r="C520" s="41"/>
      <c r="D520" s="41"/>
      <c r="E520" s="9"/>
      <c r="F520" s="25"/>
      <c r="G520" s="42"/>
      <c r="H520" s="42"/>
      <c r="I520" s="42"/>
      <c r="J520" s="42"/>
      <c r="K520" s="28"/>
      <c r="L520" s="25"/>
      <c r="M520" s="25"/>
      <c r="N520" s="4" t="str">
        <f>IF(ISBLANK(OrderData[[#This Row],[Height (mm)]]),"", IF(ISBLANK(OrderData[[#This Row],[Quantity (default 1)]]), 1,OrderData[[#This Row],[Quantity (default 1)]]))</f>
        <v/>
      </c>
      <c r="O520" s="4" t="str">
        <f t="array" aca="true" ref="O52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0" s="4" t="str">
        <f t="array" aca="true" ref="P52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0" s="4" t="str">
        <f t="array" aca="true" ref="Q520">IF(COUNTA(OrderData[[#This Row],[Box Style]],OrderData[[#This Row],[Height (mm)]:[Depth (mm)]])=0,"",_xlfn.XLOOKUP(1, ((MIN(OrderData[[#This Row],[Board H]:[Board W]]) &gt;=BoardSize[Min H]) *(MIN(OrderData[[#This Row],[Board H]:[Board W]]) &lt;BoardSize[Max H])),BoardSize[Size],"?",1))</f>
        <v/>
      </c>
      <c r="R520" s="4" t="str">
        <f t="array" aca="true" ref="R520">IF(COUNTA(OrderData[[#This Row],[Box Style]], OrderData[[#This Row],[Height (mm)]:[Depth (mm)]])=0, "",_xlfn.XLOOKUP(1,  (MAX(OrderData[[#This Row],[Board H]:[Board W]]) &gt;= BoardSize[Min W])  *(MAX(OrderData[[#This Row],[Board H]:[Board W]]) &lt; BoardSize[Max W]),  BoardSize[Size],  "?",1 ))</f>
        <v/>
      </c>
      <c r="S52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0" s="65" t="str">
        <f t="array" aca="true" ref="T52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0" s="39" t="str">
        <f t="array" aca="true" ref="U52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0" s="35" t="str">
        <f t="array" aca="true" ref="V52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0" s="66"/>
    </row>
    <row r="521" spans="2:23" customHeight="1">
      <c r="B521" s="64" t="str">
        <f>IF(COUNTA(OrderData[[#This Row],[Box Style]], OrderData[[#This Row],[Height (mm)]:[Depth (mm)]]) = 0, "", IF(ISNUMBER(B520),  B520+1,  1))</f>
        <v/>
      </c>
      <c r="C521" s="41"/>
      <c r="D521" s="41"/>
      <c r="E521" s="9"/>
      <c r="F521" s="25"/>
      <c r="G521" s="42"/>
      <c r="H521" s="42"/>
      <c r="I521" s="42"/>
      <c r="J521" s="42"/>
      <c r="K521" s="28"/>
      <c r="L521" s="25"/>
      <c r="M521" s="25"/>
      <c r="N521" s="4" t="str">
        <f>IF(ISBLANK(OrderData[[#This Row],[Height (mm)]]),"", IF(ISBLANK(OrderData[[#This Row],[Quantity (default 1)]]), 1,OrderData[[#This Row],[Quantity (default 1)]]))</f>
        <v/>
      </c>
      <c r="O521" s="4" t="str">
        <f t="array" aca="true" ref="O52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1" s="4" t="str">
        <f t="array" aca="true" ref="P52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1" s="4" t="str">
        <f t="array" aca="true" ref="Q521">IF(COUNTA(OrderData[[#This Row],[Box Style]],OrderData[[#This Row],[Height (mm)]:[Depth (mm)]])=0,"",_xlfn.XLOOKUP(1, ((MIN(OrderData[[#This Row],[Board H]:[Board W]]) &gt;=BoardSize[Min H]) *(MIN(OrderData[[#This Row],[Board H]:[Board W]]) &lt;BoardSize[Max H])),BoardSize[Size],"?",1))</f>
        <v/>
      </c>
      <c r="R521" s="4" t="str">
        <f t="array" aca="true" ref="R521">IF(COUNTA(OrderData[[#This Row],[Box Style]], OrderData[[#This Row],[Height (mm)]:[Depth (mm)]])=0, "",_xlfn.XLOOKUP(1,  (MAX(OrderData[[#This Row],[Board H]:[Board W]]) &gt;= BoardSize[Min W])  *(MAX(OrderData[[#This Row],[Board H]:[Board W]]) &lt; BoardSize[Max W]),  BoardSize[Size],  "?",1 ))</f>
        <v/>
      </c>
      <c r="S52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1" s="65" t="str">
        <f t="array" aca="true" ref="T52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1" s="39" t="str">
        <f t="array" aca="true" ref="U52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1" s="35" t="str">
        <f t="array" aca="true" ref="V52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1" s="66"/>
    </row>
    <row r="522" spans="2:23" customHeight="1">
      <c r="B522" s="64" t="str">
        <f>IF(COUNTA(OrderData[[#This Row],[Box Style]], OrderData[[#This Row],[Height (mm)]:[Depth (mm)]]) = 0, "", IF(ISNUMBER(B521),  B521+1,  1))</f>
        <v/>
      </c>
      <c r="C522" s="41"/>
      <c r="D522" s="41"/>
      <c r="E522" s="9"/>
      <c r="F522" s="25"/>
      <c r="G522" s="42"/>
      <c r="H522" s="42"/>
      <c r="I522" s="42"/>
      <c r="J522" s="42"/>
      <c r="K522" s="28"/>
      <c r="L522" s="25"/>
      <c r="M522" s="25"/>
      <c r="N522" s="4" t="str">
        <f>IF(ISBLANK(OrderData[[#This Row],[Height (mm)]]),"", IF(ISBLANK(OrderData[[#This Row],[Quantity (default 1)]]), 1,OrderData[[#This Row],[Quantity (default 1)]]))</f>
        <v/>
      </c>
      <c r="O522" s="4" t="str">
        <f t="array" aca="true" ref="O52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2" s="4" t="str">
        <f t="array" aca="true" ref="P52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2" s="4" t="str">
        <f t="array" aca="true" ref="Q522">IF(COUNTA(OrderData[[#This Row],[Box Style]],OrderData[[#This Row],[Height (mm)]:[Depth (mm)]])=0,"",_xlfn.XLOOKUP(1, ((MIN(OrderData[[#This Row],[Board H]:[Board W]]) &gt;=BoardSize[Min H]) *(MIN(OrderData[[#This Row],[Board H]:[Board W]]) &lt;BoardSize[Max H])),BoardSize[Size],"?",1))</f>
        <v/>
      </c>
      <c r="R522" s="4" t="str">
        <f t="array" aca="true" ref="R522">IF(COUNTA(OrderData[[#This Row],[Box Style]], OrderData[[#This Row],[Height (mm)]:[Depth (mm)]])=0, "",_xlfn.XLOOKUP(1,  (MAX(OrderData[[#This Row],[Board H]:[Board W]]) &gt;= BoardSize[Min W])  *(MAX(OrderData[[#This Row],[Board H]:[Board W]]) &lt; BoardSize[Max W]),  BoardSize[Size],  "?",1 ))</f>
        <v/>
      </c>
      <c r="S52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2" s="65" t="str">
        <f t="array" aca="true" ref="T52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2" s="39" t="str">
        <f t="array" aca="true" ref="U52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2" s="35" t="str">
        <f t="array" aca="true" ref="V52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2" s="66"/>
    </row>
    <row r="523" spans="2:23" customHeight="1">
      <c r="B523" s="64" t="str">
        <f>IF(COUNTA(OrderData[[#This Row],[Box Style]], OrderData[[#This Row],[Height (mm)]:[Depth (mm)]]) = 0, "", IF(ISNUMBER(B522),  B522+1,  1))</f>
        <v/>
      </c>
      <c r="C523" s="41"/>
      <c r="D523" s="41"/>
      <c r="E523" s="9"/>
      <c r="F523" s="25"/>
      <c r="G523" s="42"/>
      <c r="H523" s="42"/>
      <c r="I523" s="42"/>
      <c r="J523" s="42"/>
      <c r="K523" s="28"/>
      <c r="L523" s="25"/>
      <c r="M523" s="25"/>
      <c r="N523" s="4" t="str">
        <f>IF(ISBLANK(OrderData[[#This Row],[Height (mm)]]),"", IF(ISBLANK(OrderData[[#This Row],[Quantity (default 1)]]), 1,OrderData[[#This Row],[Quantity (default 1)]]))</f>
        <v/>
      </c>
      <c r="O523" s="4" t="str">
        <f t="array" aca="true" ref="O52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3" s="4" t="str">
        <f t="array" aca="true" ref="P52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3" s="4" t="str">
        <f t="array" aca="true" ref="Q523">IF(COUNTA(OrderData[[#This Row],[Box Style]],OrderData[[#This Row],[Height (mm)]:[Depth (mm)]])=0,"",_xlfn.XLOOKUP(1, ((MIN(OrderData[[#This Row],[Board H]:[Board W]]) &gt;=BoardSize[Min H]) *(MIN(OrderData[[#This Row],[Board H]:[Board W]]) &lt;BoardSize[Max H])),BoardSize[Size],"?",1))</f>
        <v/>
      </c>
      <c r="R523" s="4" t="str">
        <f t="array" aca="true" ref="R523">IF(COUNTA(OrderData[[#This Row],[Box Style]], OrderData[[#This Row],[Height (mm)]:[Depth (mm)]])=0, "",_xlfn.XLOOKUP(1,  (MAX(OrderData[[#This Row],[Board H]:[Board W]]) &gt;= BoardSize[Min W])  *(MAX(OrderData[[#This Row],[Board H]:[Board W]]) &lt; BoardSize[Max W]),  BoardSize[Size],  "?",1 ))</f>
        <v/>
      </c>
      <c r="S52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3" s="65" t="str">
        <f t="array" aca="true" ref="T52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3" s="39" t="str">
        <f t="array" aca="true" ref="U52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3" s="35" t="str">
        <f t="array" aca="true" ref="V52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3" s="66"/>
    </row>
    <row r="524" spans="2:23" customHeight="1">
      <c r="B524" s="64" t="str">
        <f>IF(COUNTA(OrderData[[#This Row],[Box Style]], OrderData[[#This Row],[Height (mm)]:[Depth (mm)]]) = 0, "", IF(ISNUMBER(B523),  B523+1,  1))</f>
        <v/>
      </c>
      <c r="C524" s="41"/>
      <c r="D524" s="41"/>
      <c r="E524" s="9"/>
      <c r="F524" s="25"/>
      <c r="G524" s="42"/>
      <c r="H524" s="42"/>
      <c r="I524" s="42"/>
      <c r="J524" s="42"/>
      <c r="K524" s="28"/>
      <c r="L524" s="25"/>
      <c r="M524" s="25"/>
      <c r="N524" s="4" t="str">
        <f>IF(ISBLANK(OrderData[[#This Row],[Height (mm)]]),"", IF(ISBLANK(OrderData[[#This Row],[Quantity (default 1)]]), 1,OrderData[[#This Row],[Quantity (default 1)]]))</f>
        <v/>
      </c>
      <c r="O524" s="4" t="str">
        <f t="array" aca="true" ref="O52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4" s="4" t="str">
        <f t="array" aca="true" ref="P52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4" s="4" t="str">
        <f t="array" aca="true" ref="Q524">IF(COUNTA(OrderData[[#This Row],[Box Style]],OrderData[[#This Row],[Height (mm)]:[Depth (mm)]])=0,"",_xlfn.XLOOKUP(1, ((MIN(OrderData[[#This Row],[Board H]:[Board W]]) &gt;=BoardSize[Min H]) *(MIN(OrderData[[#This Row],[Board H]:[Board W]]) &lt;BoardSize[Max H])),BoardSize[Size],"?",1))</f>
        <v/>
      </c>
      <c r="R524" s="4" t="str">
        <f t="array" aca="true" ref="R524">IF(COUNTA(OrderData[[#This Row],[Box Style]], OrderData[[#This Row],[Height (mm)]:[Depth (mm)]])=0, "",_xlfn.XLOOKUP(1,  (MAX(OrderData[[#This Row],[Board H]:[Board W]]) &gt;= BoardSize[Min W])  *(MAX(OrderData[[#This Row],[Board H]:[Board W]]) &lt; BoardSize[Max W]),  BoardSize[Size],  "?",1 ))</f>
        <v/>
      </c>
      <c r="S52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4" s="65" t="str">
        <f t="array" aca="true" ref="T52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4" s="39" t="str">
        <f t="array" aca="true" ref="U52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4" s="35" t="str">
        <f t="array" aca="true" ref="V52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4" s="66"/>
    </row>
    <row r="525" spans="2:23" customHeight="1">
      <c r="B525" s="64" t="str">
        <f>IF(COUNTA(OrderData[[#This Row],[Box Style]], OrderData[[#This Row],[Height (mm)]:[Depth (mm)]]) = 0, "", IF(ISNUMBER(B524),  B524+1,  1))</f>
        <v/>
      </c>
      <c r="C525" s="41"/>
      <c r="D525" s="41"/>
      <c r="E525" s="9"/>
      <c r="F525" s="25"/>
      <c r="G525" s="42"/>
      <c r="H525" s="42"/>
      <c r="I525" s="42"/>
      <c r="J525" s="42"/>
      <c r="K525" s="28"/>
      <c r="L525" s="25"/>
      <c r="M525" s="25"/>
      <c r="N525" s="4" t="str">
        <f>IF(ISBLANK(OrderData[[#This Row],[Height (mm)]]),"", IF(ISBLANK(OrderData[[#This Row],[Quantity (default 1)]]), 1,OrderData[[#This Row],[Quantity (default 1)]]))</f>
        <v/>
      </c>
      <c r="O525" s="4" t="str">
        <f t="array" aca="true" ref="O52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5" s="4" t="str">
        <f t="array" aca="true" ref="P52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5" s="4" t="str">
        <f t="array" aca="true" ref="Q525">IF(COUNTA(OrderData[[#This Row],[Box Style]],OrderData[[#This Row],[Height (mm)]:[Depth (mm)]])=0,"",_xlfn.XLOOKUP(1, ((MIN(OrderData[[#This Row],[Board H]:[Board W]]) &gt;=BoardSize[Min H]) *(MIN(OrderData[[#This Row],[Board H]:[Board W]]) &lt;BoardSize[Max H])),BoardSize[Size],"?",1))</f>
        <v/>
      </c>
      <c r="R525" s="4" t="str">
        <f t="array" aca="true" ref="R525">IF(COUNTA(OrderData[[#This Row],[Box Style]], OrderData[[#This Row],[Height (mm)]:[Depth (mm)]])=0, "",_xlfn.XLOOKUP(1,  (MAX(OrderData[[#This Row],[Board H]:[Board W]]) &gt;= BoardSize[Min W])  *(MAX(OrderData[[#This Row],[Board H]:[Board W]]) &lt; BoardSize[Max W]),  BoardSize[Size],  "?",1 ))</f>
        <v/>
      </c>
      <c r="S52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5" s="65" t="str">
        <f t="array" aca="true" ref="T52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5" s="39" t="str">
        <f t="array" aca="true" ref="U52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5" s="35" t="str">
        <f t="array" aca="true" ref="V52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5" s="66"/>
    </row>
    <row r="526" spans="2:23" customHeight="1">
      <c r="B526" s="64" t="str">
        <f>IF(COUNTA(OrderData[[#This Row],[Box Style]], OrderData[[#This Row],[Height (mm)]:[Depth (mm)]]) = 0, "", IF(ISNUMBER(B525),  B525+1,  1))</f>
        <v/>
      </c>
      <c r="C526" s="41"/>
      <c r="D526" s="41"/>
      <c r="E526" s="9"/>
      <c r="F526" s="25"/>
      <c r="G526" s="42"/>
      <c r="H526" s="42"/>
      <c r="I526" s="42"/>
      <c r="J526" s="42"/>
      <c r="K526" s="28"/>
      <c r="L526" s="25"/>
      <c r="M526" s="25"/>
      <c r="N526" s="4" t="str">
        <f>IF(ISBLANK(OrderData[[#This Row],[Height (mm)]]),"", IF(ISBLANK(OrderData[[#This Row],[Quantity (default 1)]]), 1,OrderData[[#This Row],[Quantity (default 1)]]))</f>
        <v/>
      </c>
      <c r="O526" s="4" t="str">
        <f t="array" aca="true" ref="O52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6" s="4" t="str">
        <f t="array" aca="true" ref="P52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6" s="4" t="str">
        <f t="array" aca="true" ref="Q526">IF(COUNTA(OrderData[[#This Row],[Box Style]],OrderData[[#This Row],[Height (mm)]:[Depth (mm)]])=0,"",_xlfn.XLOOKUP(1, ((MIN(OrderData[[#This Row],[Board H]:[Board W]]) &gt;=BoardSize[Min H]) *(MIN(OrderData[[#This Row],[Board H]:[Board W]]) &lt;BoardSize[Max H])),BoardSize[Size],"?",1))</f>
        <v/>
      </c>
      <c r="R526" s="4" t="str">
        <f t="array" aca="true" ref="R526">IF(COUNTA(OrderData[[#This Row],[Box Style]], OrderData[[#This Row],[Height (mm)]:[Depth (mm)]])=0, "",_xlfn.XLOOKUP(1,  (MAX(OrderData[[#This Row],[Board H]:[Board W]]) &gt;= BoardSize[Min W])  *(MAX(OrderData[[#This Row],[Board H]:[Board W]]) &lt; BoardSize[Max W]),  BoardSize[Size],  "?",1 ))</f>
        <v/>
      </c>
      <c r="S52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6" s="65" t="str">
        <f t="array" aca="true" ref="T52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6" s="39" t="str">
        <f t="array" aca="true" ref="U52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6" s="35" t="str">
        <f t="array" aca="true" ref="V52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6" s="66"/>
    </row>
    <row r="527" spans="2:23" customHeight="1">
      <c r="B527" s="64" t="str">
        <f>IF(COUNTA(OrderData[[#This Row],[Box Style]], OrderData[[#This Row],[Height (mm)]:[Depth (mm)]]) = 0, "", IF(ISNUMBER(B526),  B526+1,  1))</f>
        <v/>
      </c>
      <c r="C527" s="41"/>
      <c r="D527" s="41"/>
      <c r="E527" s="9"/>
      <c r="F527" s="25"/>
      <c r="G527" s="42"/>
      <c r="H527" s="42"/>
      <c r="I527" s="42"/>
      <c r="J527" s="42"/>
      <c r="K527" s="28"/>
      <c r="L527" s="25"/>
      <c r="M527" s="25"/>
      <c r="N527" s="4" t="str">
        <f>IF(ISBLANK(OrderData[[#This Row],[Height (mm)]]),"", IF(ISBLANK(OrderData[[#This Row],[Quantity (default 1)]]), 1,OrderData[[#This Row],[Quantity (default 1)]]))</f>
        <v/>
      </c>
      <c r="O527" s="4" t="str">
        <f t="array" aca="true" ref="O52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7" s="4" t="str">
        <f t="array" aca="true" ref="P52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7" s="4" t="str">
        <f t="array" aca="true" ref="Q527">IF(COUNTA(OrderData[[#This Row],[Box Style]],OrderData[[#This Row],[Height (mm)]:[Depth (mm)]])=0,"",_xlfn.XLOOKUP(1, ((MIN(OrderData[[#This Row],[Board H]:[Board W]]) &gt;=BoardSize[Min H]) *(MIN(OrderData[[#This Row],[Board H]:[Board W]]) &lt;BoardSize[Max H])),BoardSize[Size],"?",1))</f>
        <v/>
      </c>
      <c r="R527" s="4" t="str">
        <f t="array" aca="true" ref="R527">IF(COUNTA(OrderData[[#This Row],[Box Style]], OrderData[[#This Row],[Height (mm)]:[Depth (mm)]])=0, "",_xlfn.XLOOKUP(1,  (MAX(OrderData[[#This Row],[Board H]:[Board W]]) &gt;= BoardSize[Min W])  *(MAX(OrderData[[#This Row],[Board H]:[Board W]]) &lt; BoardSize[Max W]),  BoardSize[Size],  "?",1 ))</f>
        <v/>
      </c>
      <c r="S52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7" s="65" t="str">
        <f t="array" aca="true" ref="T52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7" s="39" t="str">
        <f t="array" aca="true" ref="U52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7" s="35" t="str">
        <f t="array" aca="true" ref="V52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7" s="66"/>
    </row>
    <row r="528" spans="2:23" customHeight="1">
      <c r="B528" s="64" t="str">
        <f>IF(COUNTA(OrderData[[#This Row],[Box Style]], OrderData[[#This Row],[Height (mm)]:[Depth (mm)]]) = 0, "", IF(ISNUMBER(B527),  B527+1,  1))</f>
        <v/>
      </c>
      <c r="C528" s="41"/>
      <c r="D528" s="41"/>
      <c r="E528" s="9"/>
      <c r="F528" s="25"/>
      <c r="G528" s="42"/>
      <c r="H528" s="42"/>
      <c r="I528" s="42"/>
      <c r="J528" s="42"/>
      <c r="K528" s="28"/>
      <c r="L528" s="25"/>
      <c r="M528" s="25"/>
      <c r="N528" s="4" t="str">
        <f>IF(ISBLANK(OrderData[[#This Row],[Height (mm)]]),"", IF(ISBLANK(OrderData[[#This Row],[Quantity (default 1)]]), 1,OrderData[[#This Row],[Quantity (default 1)]]))</f>
        <v/>
      </c>
      <c r="O528" s="4" t="str">
        <f t="array" aca="true" ref="O52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8" s="4" t="str">
        <f t="array" aca="true" ref="P52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8" s="4" t="str">
        <f t="array" aca="true" ref="Q528">IF(COUNTA(OrderData[[#This Row],[Box Style]],OrderData[[#This Row],[Height (mm)]:[Depth (mm)]])=0,"",_xlfn.XLOOKUP(1, ((MIN(OrderData[[#This Row],[Board H]:[Board W]]) &gt;=BoardSize[Min H]) *(MIN(OrderData[[#This Row],[Board H]:[Board W]]) &lt;BoardSize[Max H])),BoardSize[Size],"?",1))</f>
        <v/>
      </c>
      <c r="R528" s="4" t="str">
        <f t="array" aca="true" ref="R528">IF(COUNTA(OrderData[[#This Row],[Box Style]], OrderData[[#This Row],[Height (mm)]:[Depth (mm)]])=0, "",_xlfn.XLOOKUP(1,  (MAX(OrderData[[#This Row],[Board H]:[Board W]]) &gt;= BoardSize[Min W])  *(MAX(OrderData[[#This Row],[Board H]:[Board W]]) &lt; BoardSize[Max W]),  BoardSize[Size],  "?",1 ))</f>
        <v/>
      </c>
      <c r="S52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8" s="65" t="str">
        <f t="array" aca="true" ref="T52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8" s="39" t="str">
        <f t="array" aca="true" ref="U52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8" s="35" t="str">
        <f t="array" aca="true" ref="V52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8" s="66"/>
    </row>
    <row r="529" spans="2:23" customHeight="1">
      <c r="B529" s="64" t="str">
        <f>IF(COUNTA(OrderData[[#This Row],[Box Style]], OrderData[[#This Row],[Height (mm)]:[Depth (mm)]]) = 0, "", IF(ISNUMBER(B528),  B528+1,  1))</f>
        <v/>
      </c>
      <c r="C529" s="41"/>
      <c r="D529" s="41"/>
      <c r="E529" s="9"/>
      <c r="F529" s="25"/>
      <c r="G529" s="42"/>
      <c r="H529" s="42"/>
      <c r="I529" s="42"/>
      <c r="J529" s="42"/>
      <c r="K529" s="28"/>
      <c r="L529" s="25"/>
      <c r="M529" s="25"/>
      <c r="N529" s="4" t="str">
        <f>IF(ISBLANK(OrderData[[#This Row],[Height (mm)]]),"", IF(ISBLANK(OrderData[[#This Row],[Quantity (default 1)]]), 1,OrderData[[#This Row],[Quantity (default 1)]]))</f>
        <v/>
      </c>
      <c r="O529" s="4" t="str">
        <f t="array" aca="true" ref="O52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29" s="4" t="str">
        <f t="array" aca="true" ref="P52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29" s="4" t="str">
        <f t="array" aca="true" ref="Q529">IF(COUNTA(OrderData[[#This Row],[Box Style]],OrderData[[#This Row],[Height (mm)]:[Depth (mm)]])=0,"",_xlfn.XLOOKUP(1, ((MIN(OrderData[[#This Row],[Board H]:[Board W]]) &gt;=BoardSize[Min H]) *(MIN(OrderData[[#This Row],[Board H]:[Board W]]) &lt;BoardSize[Max H])),BoardSize[Size],"?",1))</f>
        <v/>
      </c>
      <c r="R529" s="4" t="str">
        <f t="array" aca="true" ref="R529">IF(COUNTA(OrderData[[#This Row],[Box Style]], OrderData[[#This Row],[Height (mm)]:[Depth (mm)]])=0, "",_xlfn.XLOOKUP(1,  (MAX(OrderData[[#This Row],[Board H]:[Board W]]) &gt;= BoardSize[Min W])  *(MAX(OrderData[[#This Row],[Board H]:[Board W]]) &lt; BoardSize[Max W]),  BoardSize[Size],  "?",1 ))</f>
        <v/>
      </c>
      <c r="S52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29" s="65" t="str">
        <f t="array" aca="true" ref="T52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29" s="39" t="str">
        <f t="array" aca="true" ref="U52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29" s="35" t="str">
        <f t="array" aca="true" ref="V52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29" s="66"/>
    </row>
    <row r="530" spans="2:23" customHeight="1">
      <c r="B530" s="64" t="str">
        <f>IF(COUNTA(OrderData[[#This Row],[Box Style]], OrderData[[#This Row],[Height (mm)]:[Depth (mm)]]) = 0, "", IF(ISNUMBER(B529),  B529+1,  1))</f>
        <v/>
      </c>
      <c r="C530" s="41"/>
      <c r="D530" s="41"/>
      <c r="E530" s="9"/>
      <c r="F530" s="25"/>
      <c r="G530" s="42"/>
      <c r="H530" s="42"/>
      <c r="I530" s="42"/>
      <c r="J530" s="42"/>
      <c r="K530" s="28"/>
      <c r="L530" s="25"/>
      <c r="M530" s="25"/>
      <c r="N530" s="4" t="str">
        <f>IF(ISBLANK(OrderData[[#This Row],[Height (mm)]]),"", IF(ISBLANK(OrderData[[#This Row],[Quantity (default 1)]]), 1,OrderData[[#This Row],[Quantity (default 1)]]))</f>
        <v/>
      </c>
      <c r="O530" s="4" t="str">
        <f t="array" aca="true" ref="O53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0" s="4" t="str">
        <f t="array" aca="true" ref="P53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0" s="4" t="str">
        <f t="array" aca="true" ref="Q530">IF(COUNTA(OrderData[[#This Row],[Box Style]],OrderData[[#This Row],[Height (mm)]:[Depth (mm)]])=0,"",_xlfn.XLOOKUP(1, ((MIN(OrderData[[#This Row],[Board H]:[Board W]]) &gt;=BoardSize[Min H]) *(MIN(OrderData[[#This Row],[Board H]:[Board W]]) &lt;BoardSize[Max H])),BoardSize[Size],"?",1))</f>
        <v/>
      </c>
      <c r="R530" s="4" t="str">
        <f t="array" aca="true" ref="R530">IF(COUNTA(OrderData[[#This Row],[Box Style]], OrderData[[#This Row],[Height (mm)]:[Depth (mm)]])=0, "",_xlfn.XLOOKUP(1,  (MAX(OrderData[[#This Row],[Board H]:[Board W]]) &gt;= BoardSize[Min W])  *(MAX(OrderData[[#This Row],[Board H]:[Board W]]) &lt; BoardSize[Max W]),  BoardSize[Size],  "?",1 ))</f>
        <v/>
      </c>
      <c r="S53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0" s="65" t="str">
        <f t="array" aca="true" ref="T53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0" s="39" t="str">
        <f t="array" aca="true" ref="U53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0" s="35" t="str">
        <f t="array" aca="true" ref="V53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0" s="66"/>
    </row>
    <row r="531" spans="2:23" customHeight="1">
      <c r="B531" s="64" t="str">
        <f>IF(COUNTA(OrderData[[#This Row],[Box Style]], OrderData[[#This Row],[Height (mm)]:[Depth (mm)]]) = 0, "", IF(ISNUMBER(B530),  B530+1,  1))</f>
        <v/>
      </c>
      <c r="C531" s="41"/>
      <c r="D531" s="41"/>
      <c r="E531" s="9"/>
      <c r="F531" s="25"/>
      <c r="G531" s="42"/>
      <c r="H531" s="42"/>
      <c r="I531" s="42"/>
      <c r="J531" s="42"/>
      <c r="K531" s="28"/>
      <c r="L531" s="25"/>
      <c r="M531" s="25"/>
      <c r="N531" s="4" t="str">
        <f>IF(ISBLANK(OrderData[[#This Row],[Height (mm)]]),"", IF(ISBLANK(OrderData[[#This Row],[Quantity (default 1)]]), 1,OrderData[[#This Row],[Quantity (default 1)]]))</f>
        <v/>
      </c>
      <c r="O531" s="4" t="str">
        <f t="array" aca="true" ref="O53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1" s="4" t="str">
        <f t="array" aca="true" ref="P53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1" s="4" t="str">
        <f t="array" aca="true" ref="Q531">IF(COUNTA(OrderData[[#This Row],[Box Style]],OrderData[[#This Row],[Height (mm)]:[Depth (mm)]])=0,"",_xlfn.XLOOKUP(1, ((MIN(OrderData[[#This Row],[Board H]:[Board W]]) &gt;=BoardSize[Min H]) *(MIN(OrderData[[#This Row],[Board H]:[Board W]]) &lt;BoardSize[Max H])),BoardSize[Size],"?",1))</f>
        <v/>
      </c>
      <c r="R531" s="4" t="str">
        <f t="array" aca="true" ref="R531">IF(COUNTA(OrderData[[#This Row],[Box Style]], OrderData[[#This Row],[Height (mm)]:[Depth (mm)]])=0, "",_xlfn.XLOOKUP(1,  (MAX(OrderData[[#This Row],[Board H]:[Board W]]) &gt;= BoardSize[Min W])  *(MAX(OrderData[[#This Row],[Board H]:[Board W]]) &lt; BoardSize[Max W]),  BoardSize[Size],  "?",1 ))</f>
        <v/>
      </c>
      <c r="S53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1" s="65" t="str">
        <f t="array" aca="true" ref="T53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1" s="39" t="str">
        <f t="array" aca="true" ref="U53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1" s="35" t="str">
        <f t="array" aca="true" ref="V53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1" s="66"/>
    </row>
    <row r="532" spans="2:23" customHeight="1">
      <c r="B532" s="64" t="str">
        <f>IF(COUNTA(OrderData[[#This Row],[Box Style]], OrderData[[#This Row],[Height (mm)]:[Depth (mm)]]) = 0, "", IF(ISNUMBER(B531),  B531+1,  1))</f>
        <v/>
      </c>
      <c r="C532" s="41"/>
      <c r="D532" s="41"/>
      <c r="E532" s="9"/>
      <c r="F532" s="25"/>
      <c r="G532" s="42"/>
      <c r="H532" s="42"/>
      <c r="I532" s="42"/>
      <c r="J532" s="42"/>
      <c r="K532" s="28"/>
      <c r="L532" s="25"/>
      <c r="M532" s="25"/>
      <c r="N532" s="4" t="str">
        <f>IF(ISBLANK(OrderData[[#This Row],[Height (mm)]]),"", IF(ISBLANK(OrderData[[#This Row],[Quantity (default 1)]]), 1,OrderData[[#This Row],[Quantity (default 1)]]))</f>
        <v/>
      </c>
      <c r="O532" s="4" t="str">
        <f t="array" aca="true" ref="O53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2" s="4" t="str">
        <f t="array" aca="true" ref="P53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2" s="4" t="str">
        <f t="array" aca="true" ref="Q532">IF(COUNTA(OrderData[[#This Row],[Box Style]],OrderData[[#This Row],[Height (mm)]:[Depth (mm)]])=0,"",_xlfn.XLOOKUP(1, ((MIN(OrderData[[#This Row],[Board H]:[Board W]]) &gt;=BoardSize[Min H]) *(MIN(OrderData[[#This Row],[Board H]:[Board W]]) &lt;BoardSize[Max H])),BoardSize[Size],"?",1))</f>
        <v/>
      </c>
      <c r="R532" s="4" t="str">
        <f t="array" aca="true" ref="R532">IF(COUNTA(OrderData[[#This Row],[Box Style]], OrderData[[#This Row],[Height (mm)]:[Depth (mm)]])=0, "",_xlfn.XLOOKUP(1,  (MAX(OrderData[[#This Row],[Board H]:[Board W]]) &gt;= BoardSize[Min W])  *(MAX(OrderData[[#This Row],[Board H]:[Board W]]) &lt; BoardSize[Max W]),  BoardSize[Size],  "?",1 ))</f>
        <v/>
      </c>
      <c r="S53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2" s="65" t="str">
        <f t="array" aca="true" ref="T53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2" s="39" t="str">
        <f t="array" aca="true" ref="U53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2" s="35" t="str">
        <f t="array" aca="true" ref="V53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2" s="66"/>
    </row>
    <row r="533" spans="2:23" customHeight="1">
      <c r="B533" s="64" t="str">
        <f>IF(COUNTA(OrderData[[#This Row],[Box Style]], OrderData[[#This Row],[Height (mm)]:[Depth (mm)]]) = 0, "", IF(ISNUMBER(B532),  B532+1,  1))</f>
        <v/>
      </c>
      <c r="C533" s="41"/>
      <c r="D533" s="41"/>
      <c r="E533" s="9"/>
      <c r="F533" s="25"/>
      <c r="G533" s="42"/>
      <c r="H533" s="42"/>
      <c r="I533" s="42"/>
      <c r="J533" s="42"/>
      <c r="K533" s="28"/>
      <c r="L533" s="25"/>
      <c r="M533" s="25"/>
      <c r="N533" s="4" t="str">
        <f>IF(ISBLANK(OrderData[[#This Row],[Height (mm)]]),"", IF(ISBLANK(OrderData[[#This Row],[Quantity (default 1)]]), 1,OrderData[[#This Row],[Quantity (default 1)]]))</f>
        <v/>
      </c>
      <c r="O533" s="4" t="str">
        <f t="array" aca="true" ref="O53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3" s="4" t="str">
        <f t="array" aca="true" ref="P53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3" s="4" t="str">
        <f t="array" aca="true" ref="Q533">IF(COUNTA(OrderData[[#This Row],[Box Style]],OrderData[[#This Row],[Height (mm)]:[Depth (mm)]])=0,"",_xlfn.XLOOKUP(1, ((MIN(OrderData[[#This Row],[Board H]:[Board W]]) &gt;=BoardSize[Min H]) *(MIN(OrderData[[#This Row],[Board H]:[Board W]]) &lt;BoardSize[Max H])),BoardSize[Size],"?",1))</f>
        <v/>
      </c>
      <c r="R533" s="4" t="str">
        <f t="array" aca="true" ref="R533">IF(COUNTA(OrderData[[#This Row],[Box Style]], OrderData[[#This Row],[Height (mm)]:[Depth (mm)]])=0, "",_xlfn.XLOOKUP(1,  (MAX(OrderData[[#This Row],[Board H]:[Board W]]) &gt;= BoardSize[Min W])  *(MAX(OrderData[[#This Row],[Board H]:[Board W]]) &lt; BoardSize[Max W]),  BoardSize[Size],  "?",1 ))</f>
        <v/>
      </c>
      <c r="S53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3" s="65" t="str">
        <f t="array" aca="true" ref="T53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3" s="39" t="str">
        <f t="array" aca="true" ref="U53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3" s="35" t="str">
        <f t="array" aca="true" ref="V53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3" s="66"/>
    </row>
    <row r="534" spans="2:23" customHeight="1">
      <c r="B534" s="64" t="str">
        <f>IF(COUNTA(OrderData[[#This Row],[Box Style]], OrderData[[#This Row],[Height (mm)]:[Depth (mm)]]) = 0, "", IF(ISNUMBER(B533),  B533+1,  1))</f>
        <v/>
      </c>
      <c r="C534" s="41"/>
      <c r="D534" s="41"/>
      <c r="E534" s="9"/>
      <c r="F534" s="25"/>
      <c r="G534" s="42"/>
      <c r="H534" s="42"/>
      <c r="I534" s="42"/>
      <c r="J534" s="42"/>
      <c r="K534" s="28"/>
      <c r="L534" s="25"/>
      <c r="M534" s="25"/>
      <c r="N534" s="4" t="str">
        <f>IF(ISBLANK(OrderData[[#This Row],[Height (mm)]]),"", IF(ISBLANK(OrderData[[#This Row],[Quantity (default 1)]]), 1,OrderData[[#This Row],[Quantity (default 1)]]))</f>
        <v/>
      </c>
      <c r="O534" s="4" t="str">
        <f t="array" aca="true" ref="O53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4" s="4" t="str">
        <f t="array" aca="true" ref="P53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4" s="4" t="str">
        <f t="array" aca="true" ref="Q534">IF(COUNTA(OrderData[[#This Row],[Box Style]],OrderData[[#This Row],[Height (mm)]:[Depth (mm)]])=0,"",_xlfn.XLOOKUP(1, ((MIN(OrderData[[#This Row],[Board H]:[Board W]]) &gt;=BoardSize[Min H]) *(MIN(OrderData[[#This Row],[Board H]:[Board W]]) &lt;BoardSize[Max H])),BoardSize[Size],"?",1))</f>
        <v/>
      </c>
      <c r="R534" s="4" t="str">
        <f t="array" aca="true" ref="R534">IF(COUNTA(OrderData[[#This Row],[Box Style]], OrderData[[#This Row],[Height (mm)]:[Depth (mm)]])=0, "",_xlfn.XLOOKUP(1,  (MAX(OrderData[[#This Row],[Board H]:[Board W]]) &gt;= BoardSize[Min W])  *(MAX(OrderData[[#This Row],[Board H]:[Board W]]) &lt; BoardSize[Max W]),  BoardSize[Size],  "?",1 ))</f>
        <v/>
      </c>
      <c r="S53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4" s="65" t="str">
        <f t="array" aca="true" ref="T53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4" s="39" t="str">
        <f t="array" aca="true" ref="U53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4" s="35" t="str">
        <f t="array" aca="true" ref="V53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4" s="66"/>
    </row>
    <row r="535" spans="2:23" customHeight="1">
      <c r="B535" s="64" t="str">
        <f>IF(COUNTA(OrderData[[#This Row],[Box Style]], OrderData[[#This Row],[Height (mm)]:[Depth (mm)]]) = 0, "", IF(ISNUMBER(B534),  B534+1,  1))</f>
        <v/>
      </c>
      <c r="C535" s="41"/>
      <c r="D535" s="41"/>
      <c r="E535" s="9"/>
      <c r="F535" s="25"/>
      <c r="G535" s="42"/>
      <c r="H535" s="42"/>
      <c r="I535" s="42"/>
      <c r="J535" s="42"/>
      <c r="K535" s="28"/>
      <c r="L535" s="25"/>
      <c r="M535" s="25"/>
      <c r="N535" s="4" t="str">
        <f>IF(ISBLANK(OrderData[[#This Row],[Height (mm)]]),"", IF(ISBLANK(OrderData[[#This Row],[Quantity (default 1)]]), 1,OrderData[[#This Row],[Quantity (default 1)]]))</f>
        <v/>
      </c>
      <c r="O535" s="4" t="str">
        <f t="array" aca="true" ref="O53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5" s="4" t="str">
        <f t="array" aca="true" ref="P53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5" s="4" t="str">
        <f t="array" aca="true" ref="Q535">IF(COUNTA(OrderData[[#This Row],[Box Style]],OrderData[[#This Row],[Height (mm)]:[Depth (mm)]])=0,"",_xlfn.XLOOKUP(1, ((MIN(OrderData[[#This Row],[Board H]:[Board W]]) &gt;=BoardSize[Min H]) *(MIN(OrderData[[#This Row],[Board H]:[Board W]]) &lt;BoardSize[Max H])),BoardSize[Size],"?",1))</f>
        <v/>
      </c>
      <c r="R535" s="4" t="str">
        <f t="array" aca="true" ref="R535">IF(COUNTA(OrderData[[#This Row],[Box Style]], OrderData[[#This Row],[Height (mm)]:[Depth (mm)]])=0, "",_xlfn.XLOOKUP(1,  (MAX(OrderData[[#This Row],[Board H]:[Board W]]) &gt;= BoardSize[Min W])  *(MAX(OrderData[[#This Row],[Board H]:[Board W]]) &lt; BoardSize[Max W]),  BoardSize[Size],  "?",1 ))</f>
        <v/>
      </c>
      <c r="S53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5" s="65" t="str">
        <f t="array" aca="true" ref="T53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5" s="39" t="str">
        <f t="array" aca="true" ref="U53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5" s="35" t="str">
        <f t="array" aca="true" ref="V53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5" s="66"/>
    </row>
    <row r="536" spans="2:23" customHeight="1">
      <c r="B536" s="64" t="str">
        <f>IF(COUNTA(OrderData[[#This Row],[Box Style]], OrderData[[#This Row],[Height (mm)]:[Depth (mm)]]) = 0, "", IF(ISNUMBER(B535),  B535+1,  1))</f>
        <v/>
      </c>
      <c r="C536" s="41"/>
      <c r="D536" s="41"/>
      <c r="E536" s="9"/>
      <c r="F536" s="25"/>
      <c r="G536" s="42"/>
      <c r="H536" s="42"/>
      <c r="I536" s="42"/>
      <c r="J536" s="42"/>
      <c r="K536" s="28"/>
      <c r="L536" s="25"/>
      <c r="M536" s="25"/>
      <c r="N536" s="4" t="str">
        <f>IF(ISBLANK(OrderData[[#This Row],[Height (mm)]]),"", IF(ISBLANK(OrderData[[#This Row],[Quantity (default 1)]]), 1,OrderData[[#This Row],[Quantity (default 1)]]))</f>
        <v/>
      </c>
      <c r="O536" s="4" t="str">
        <f t="array" aca="true" ref="O53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6" s="4" t="str">
        <f t="array" aca="true" ref="P53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6" s="4" t="str">
        <f t="array" aca="true" ref="Q536">IF(COUNTA(OrderData[[#This Row],[Box Style]],OrderData[[#This Row],[Height (mm)]:[Depth (mm)]])=0,"",_xlfn.XLOOKUP(1, ((MIN(OrderData[[#This Row],[Board H]:[Board W]]) &gt;=BoardSize[Min H]) *(MIN(OrderData[[#This Row],[Board H]:[Board W]]) &lt;BoardSize[Max H])),BoardSize[Size],"?",1))</f>
        <v/>
      </c>
      <c r="R536" s="4" t="str">
        <f t="array" aca="true" ref="R536">IF(COUNTA(OrderData[[#This Row],[Box Style]], OrderData[[#This Row],[Height (mm)]:[Depth (mm)]])=0, "",_xlfn.XLOOKUP(1,  (MAX(OrderData[[#This Row],[Board H]:[Board W]]) &gt;= BoardSize[Min W])  *(MAX(OrderData[[#This Row],[Board H]:[Board W]]) &lt; BoardSize[Max W]),  BoardSize[Size],  "?",1 ))</f>
        <v/>
      </c>
      <c r="S53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6" s="65" t="str">
        <f t="array" aca="true" ref="T53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6" s="39" t="str">
        <f t="array" aca="true" ref="U53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6" s="35" t="str">
        <f t="array" aca="true" ref="V53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6" s="66"/>
    </row>
    <row r="537" spans="2:23" customHeight="1">
      <c r="B537" s="64" t="str">
        <f>IF(COUNTA(OrderData[[#This Row],[Box Style]], OrderData[[#This Row],[Height (mm)]:[Depth (mm)]]) = 0, "", IF(ISNUMBER(B536),  B536+1,  1))</f>
        <v/>
      </c>
      <c r="C537" s="41"/>
      <c r="D537" s="41"/>
      <c r="E537" s="9"/>
      <c r="F537" s="25"/>
      <c r="G537" s="42"/>
      <c r="H537" s="42"/>
      <c r="I537" s="42"/>
      <c r="J537" s="42"/>
      <c r="K537" s="28"/>
      <c r="L537" s="25"/>
      <c r="M537" s="25"/>
      <c r="N537" s="4" t="str">
        <f>IF(ISBLANK(OrderData[[#This Row],[Height (mm)]]),"", IF(ISBLANK(OrderData[[#This Row],[Quantity (default 1)]]), 1,OrderData[[#This Row],[Quantity (default 1)]]))</f>
        <v/>
      </c>
      <c r="O537" s="4" t="str">
        <f t="array" aca="true" ref="O53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7" s="4" t="str">
        <f t="array" aca="true" ref="P53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7" s="4" t="str">
        <f t="array" aca="true" ref="Q537">IF(COUNTA(OrderData[[#This Row],[Box Style]],OrderData[[#This Row],[Height (mm)]:[Depth (mm)]])=0,"",_xlfn.XLOOKUP(1, ((MIN(OrderData[[#This Row],[Board H]:[Board W]]) &gt;=BoardSize[Min H]) *(MIN(OrderData[[#This Row],[Board H]:[Board W]]) &lt;BoardSize[Max H])),BoardSize[Size],"?",1))</f>
        <v/>
      </c>
      <c r="R537" s="4" t="str">
        <f t="array" aca="true" ref="R537">IF(COUNTA(OrderData[[#This Row],[Box Style]], OrderData[[#This Row],[Height (mm)]:[Depth (mm)]])=0, "",_xlfn.XLOOKUP(1,  (MAX(OrderData[[#This Row],[Board H]:[Board W]]) &gt;= BoardSize[Min W])  *(MAX(OrderData[[#This Row],[Board H]:[Board W]]) &lt; BoardSize[Max W]),  BoardSize[Size],  "?",1 ))</f>
        <v/>
      </c>
      <c r="S53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7" s="65" t="str">
        <f t="array" aca="true" ref="T53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7" s="39" t="str">
        <f t="array" aca="true" ref="U53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7" s="35" t="str">
        <f t="array" aca="true" ref="V53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7" s="66"/>
    </row>
    <row r="538" spans="2:23" customHeight="1">
      <c r="B538" s="64" t="str">
        <f>IF(COUNTA(OrderData[[#This Row],[Box Style]], OrderData[[#This Row],[Height (mm)]:[Depth (mm)]]) = 0, "", IF(ISNUMBER(B537),  B537+1,  1))</f>
        <v/>
      </c>
      <c r="C538" s="41"/>
      <c r="D538" s="41"/>
      <c r="E538" s="9"/>
      <c r="F538" s="25"/>
      <c r="G538" s="42"/>
      <c r="H538" s="42"/>
      <c r="I538" s="42"/>
      <c r="J538" s="42"/>
      <c r="K538" s="28"/>
      <c r="L538" s="25"/>
      <c r="M538" s="25"/>
      <c r="N538" s="4" t="str">
        <f>IF(ISBLANK(OrderData[[#This Row],[Height (mm)]]),"", IF(ISBLANK(OrderData[[#This Row],[Quantity (default 1)]]), 1,OrderData[[#This Row],[Quantity (default 1)]]))</f>
        <v/>
      </c>
      <c r="O538" s="4" t="str">
        <f t="array" aca="true" ref="O53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8" s="4" t="str">
        <f t="array" aca="true" ref="P53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8" s="4" t="str">
        <f t="array" aca="true" ref="Q538">IF(COUNTA(OrderData[[#This Row],[Box Style]],OrderData[[#This Row],[Height (mm)]:[Depth (mm)]])=0,"",_xlfn.XLOOKUP(1, ((MIN(OrderData[[#This Row],[Board H]:[Board W]]) &gt;=BoardSize[Min H]) *(MIN(OrderData[[#This Row],[Board H]:[Board W]]) &lt;BoardSize[Max H])),BoardSize[Size],"?",1))</f>
        <v/>
      </c>
      <c r="R538" s="4" t="str">
        <f t="array" aca="true" ref="R538">IF(COUNTA(OrderData[[#This Row],[Box Style]], OrderData[[#This Row],[Height (mm)]:[Depth (mm)]])=0, "",_xlfn.XLOOKUP(1,  (MAX(OrderData[[#This Row],[Board H]:[Board W]]) &gt;= BoardSize[Min W])  *(MAX(OrderData[[#This Row],[Board H]:[Board W]]) &lt; BoardSize[Max W]),  BoardSize[Size],  "?",1 ))</f>
        <v/>
      </c>
      <c r="S53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8" s="65" t="str">
        <f t="array" aca="true" ref="T53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8" s="39" t="str">
        <f t="array" aca="true" ref="U53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8" s="35" t="str">
        <f t="array" aca="true" ref="V53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8" s="66"/>
    </row>
    <row r="539" spans="2:23" customHeight="1">
      <c r="B539" s="64" t="str">
        <f>IF(COUNTA(OrderData[[#This Row],[Box Style]], OrderData[[#This Row],[Height (mm)]:[Depth (mm)]]) = 0, "", IF(ISNUMBER(B538),  B538+1,  1))</f>
        <v/>
      </c>
      <c r="C539" s="41"/>
      <c r="D539" s="41"/>
      <c r="E539" s="9"/>
      <c r="F539" s="25"/>
      <c r="G539" s="42"/>
      <c r="H539" s="42"/>
      <c r="I539" s="42"/>
      <c r="J539" s="42"/>
      <c r="K539" s="28"/>
      <c r="L539" s="25"/>
      <c r="M539" s="25"/>
      <c r="N539" s="4" t="str">
        <f>IF(ISBLANK(OrderData[[#This Row],[Height (mm)]]),"", IF(ISBLANK(OrderData[[#This Row],[Quantity (default 1)]]), 1,OrderData[[#This Row],[Quantity (default 1)]]))</f>
        <v/>
      </c>
      <c r="O539" s="4" t="str">
        <f t="array" aca="true" ref="O53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39" s="4" t="str">
        <f t="array" aca="true" ref="P53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39" s="4" t="str">
        <f t="array" aca="true" ref="Q539">IF(COUNTA(OrderData[[#This Row],[Box Style]],OrderData[[#This Row],[Height (mm)]:[Depth (mm)]])=0,"",_xlfn.XLOOKUP(1, ((MIN(OrderData[[#This Row],[Board H]:[Board W]]) &gt;=BoardSize[Min H]) *(MIN(OrderData[[#This Row],[Board H]:[Board W]]) &lt;BoardSize[Max H])),BoardSize[Size],"?",1))</f>
        <v/>
      </c>
      <c r="R539" s="4" t="str">
        <f t="array" aca="true" ref="R539">IF(COUNTA(OrderData[[#This Row],[Box Style]], OrderData[[#This Row],[Height (mm)]:[Depth (mm)]])=0, "",_xlfn.XLOOKUP(1,  (MAX(OrderData[[#This Row],[Board H]:[Board W]]) &gt;= BoardSize[Min W])  *(MAX(OrderData[[#This Row],[Board H]:[Board W]]) &lt; BoardSize[Max W]),  BoardSize[Size],  "?",1 ))</f>
        <v/>
      </c>
      <c r="S53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39" s="65" t="str">
        <f t="array" aca="true" ref="T53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39" s="39" t="str">
        <f t="array" aca="true" ref="U53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39" s="35" t="str">
        <f t="array" aca="true" ref="V53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39" s="66"/>
    </row>
    <row r="540" spans="2:23" customHeight="1">
      <c r="B540" s="64" t="str">
        <f>IF(COUNTA(OrderData[[#This Row],[Box Style]], OrderData[[#This Row],[Height (mm)]:[Depth (mm)]]) = 0, "", IF(ISNUMBER(B539),  B539+1,  1))</f>
        <v/>
      </c>
      <c r="C540" s="41"/>
      <c r="D540" s="41"/>
      <c r="E540" s="9"/>
      <c r="F540" s="25"/>
      <c r="G540" s="42"/>
      <c r="H540" s="42"/>
      <c r="I540" s="42"/>
      <c r="J540" s="42"/>
      <c r="K540" s="28"/>
      <c r="L540" s="25"/>
      <c r="M540" s="25"/>
      <c r="N540" s="4" t="str">
        <f>IF(ISBLANK(OrderData[[#This Row],[Height (mm)]]),"", IF(ISBLANK(OrderData[[#This Row],[Quantity (default 1)]]), 1,OrderData[[#This Row],[Quantity (default 1)]]))</f>
        <v/>
      </c>
      <c r="O540" s="4" t="str">
        <f t="array" aca="true" ref="O54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0" s="4" t="str">
        <f t="array" aca="true" ref="P54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0" s="4" t="str">
        <f t="array" aca="true" ref="Q540">IF(COUNTA(OrderData[[#This Row],[Box Style]],OrderData[[#This Row],[Height (mm)]:[Depth (mm)]])=0,"",_xlfn.XLOOKUP(1, ((MIN(OrderData[[#This Row],[Board H]:[Board W]]) &gt;=BoardSize[Min H]) *(MIN(OrderData[[#This Row],[Board H]:[Board W]]) &lt;BoardSize[Max H])),BoardSize[Size],"?",1))</f>
        <v/>
      </c>
      <c r="R540" s="4" t="str">
        <f t="array" aca="true" ref="R540">IF(COUNTA(OrderData[[#This Row],[Box Style]], OrderData[[#This Row],[Height (mm)]:[Depth (mm)]])=0, "",_xlfn.XLOOKUP(1,  (MAX(OrderData[[#This Row],[Board H]:[Board W]]) &gt;= BoardSize[Min W])  *(MAX(OrderData[[#This Row],[Board H]:[Board W]]) &lt; BoardSize[Max W]),  BoardSize[Size],  "?",1 ))</f>
        <v/>
      </c>
      <c r="S54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0" s="65" t="str">
        <f t="array" aca="true" ref="T54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0" s="39" t="str">
        <f t="array" aca="true" ref="U54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0" s="35" t="str">
        <f t="array" aca="true" ref="V54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0" s="66"/>
    </row>
    <row r="541" spans="2:23" customHeight="1">
      <c r="B541" s="64" t="str">
        <f>IF(COUNTA(OrderData[[#This Row],[Box Style]], OrderData[[#This Row],[Height (mm)]:[Depth (mm)]]) = 0, "", IF(ISNUMBER(B540),  B540+1,  1))</f>
        <v/>
      </c>
      <c r="C541" s="41"/>
      <c r="D541" s="41"/>
      <c r="E541" s="9"/>
      <c r="F541" s="25"/>
      <c r="G541" s="42"/>
      <c r="H541" s="42"/>
      <c r="I541" s="42"/>
      <c r="J541" s="42"/>
      <c r="K541" s="28"/>
      <c r="L541" s="25"/>
      <c r="M541" s="25"/>
      <c r="N541" s="4" t="str">
        <f>IF(ISBLANK(OrderData[[#This Row],[Height (mm)]]),"", IF(ISBLANK(OrderData[[#This Row],[Quantity (default 1)]]), 1,OrderData[[#This Row],[Quantity (default 1)]]))</f>
        <v/>
      </c>
      <c r="O541" s="4" t="str">
        <f t="array" aca="true" ref="O54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1" s="4" t="str">
        <f t="array" aca="true" ref="P54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1" s="4" t="str">
        <f t="array" aca="true" ref="Q541">IF(COUNTA(OrderData[[#This Row],[Box Style]],OrderData[[#This Row],[Height (mm)]:[Depth (mm)]])=0,"",_xlfn.XLOOKUP(1, ((MIN(OrderData[[#This Row],[Board H]:[Board W]]) &gt;=BoardSize[Min H]) *(MIN(OrderData[[#This Row],[Board H]:[Board W]]) &lt;BoardSize[Max H])),BoardSize[Size],"?",1))</f>
        <v/>
      </c>
      <c r="R541" s="4" t="str">
        <f t="array" aca="true" ref="R541">IF(COUNTA(OrderData[[#This Row],[Box Style]], OrderData[[#This Row],[Height (mm)]:[Depth (mm)]])=0, "",_xlfn.XLOOKUP(1,  (MAX(OrderData[[#This Row],[Board H]:[Board W]]) &gt;= BoardSize[Min W])  *(MAX(OrderData[[#This Row],[Board H]:[Board W]]) &lt; BoardSize[Max W]),  BoardSize[Size],  "?",1 ))</f>
        <v/>
      </c>
      <c r="S54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1" s="65" t="str">
        <f t="array" aca="true" ref="T54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1" s="39" t="str">
        <f t="array" aca="true" ref="U54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1" s="35" t="str">
        <f t="array" aca="true" ref="V54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1" s="66"/>
    </row>
    <row r="542" spans="2:23" customHeight="1">
      <c r="B542" s="64" t="str">
        <f>IF(COUNTA(OrderData[[#This Row],[Box Style]], OrderData[[#This Row],[Height (mm)]:[Depth (mm)]]) = 0, "", IF(ISNUMBER(B541),  B541+1,  1))</f>
        <v/>
      </c>
      <c r="C542" s="41"/>
      <c r="D542" s="41"/>
      <c r="E542" s="9"/>
      <c r="F542" s="25"/>
      <c r="G542" s="42"/>
      <c r="H542" s="42"/>
      <c r="I542" s="42"/>
      <c r="J542" s="42"/>
      <c r="K542" s="28"/>
      <c r="L542" s="25"/>
      <c r="M542" s="25"/>
      <c r="N542" s="4" t="str">
        <f>IF(ISBLANK(OrderData[[#This Row],[Height (mm)]]),"", IF(ISBLANK(OrderData[[#This Row],[Quantity (default 1)]]), 1,OrderData[[#This Row],[Quantity (default 1)]]))</f>
        <v/>
      </c>
      <c r="O542" s="4" t="str">
        <f t="array" aca="true" ref="O54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2" s="4" t="str">
        <f t="array" aca="true" ref="P54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2" s="4" t="str">
        <f t="array" aca="true" ref="Q542">IF(COUNTA(OrderData[[#This Row],[Box Style]],OrderData[[#This Row],[Height (mm)]:[Depth (mm)]])=0,"",_xlfn.XLOOKUP(1, ((MIN(OrderData[[#This Row],[Board H]:[Board W]]) &gt;=BoardSize[Min H]) *(MIN(OrderData[[#This Row],[Board H]:[Board W]]) &lt;BoardSize[Max H])),BoardSize[Size],"?",1))</f>
        <v/>
      </c>
      <c r="R542" s="4" t="str">
        <f t="array" aca="true" ref="R542">IF(COUNTA(OrderData[[#This Row],[Box Style]], OrderData[[#This Row],[Height (mm)]:[Depth (mm)]])=0, "",_xlfn.XLOOKUP(1,  (MAX(OrderData[[#This Row],[Board H]:[Board W]]) &gt;= BoardSize[Min W])  *(MAX(OrderData[[#This Row],[Board H]:[Board W]]) &lt; BoardSize[Max W]),  BoardSize[Size],  "?",1 ))</f>
        <v/>
      </c>
      <c r="S54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2" s="65" t="str">
        <f t="array" aca="true" ref="T54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2" s="39" t="str">
        <f t="array" aca="true" ref="U54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2" s="35" t="str">
        <f t="array" aca="true" ref="V54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2" s="66"/>
    </row>
    <row r="543" spans="2:23" customHeight="1">
      <c r="B543" s="64" t="str">
        <f>IF(COUNTA(OrderData[[#This Row],[Box Style]], OrderData[[#This Row],[Height (mm)]:[Depth (mm)]]) = 0, "", IF(ISNUMBER(B542),  B542+1,  1))</f>
        <v/>
      </c>
      <c r="C543" s="41"/>
      <c r="D543" s="41"/>
      <c r="E543" s="9"/>
      <c r="F543" s="25"/>
      <c r="G543" s="42"/>
      <c r="H543" s="42"/>
      <c r="I543" s="42"/>
      <c r="J543" s="42"/>
      <c r="K543" s="28"/>
      <c r="L543" s="25"/>
      <c r="M543" s="25"/>
      <c r="N543" s="4" t="str">
        <f>IF(ISBLANK(OrderData[[#This Row],[Height (mm)]]),"", IF(ISBLANK(OrderData[[#This Row],[Quantity (default 1)]]), 1,OrderData[[#This Row],[Quantity (default 1)]]))</f>
        <v/>
      </c>
      <c r="O543" s="4" t="str">
        <f t="array" aca="true" ref="O54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3" s="4" t="str">
        <f t="array" aca="true" ref="P54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3" s="4" t="str">
        <f t="array" aca="true" ref="Q543">IF(COUNTA(OrderData[[#This Row],[Box Style]],OrderData[[#This Row],[Height (mm)]:[Depth (mm)]])=0,"",_xlfn.XLOOKUP(1, ((MIN(OrderData[[#This Row],[Board H]:[Board W]]) &gt;=BoardSize[Min H]) *(MIN(OrderData[[#This Row],[Board H]:[Board W]]) &lt;BoardSize[Max H])),BoardSize[Size],"?",1))</f>
        <v/>
      </c>
      <c r="R543" s="4" t="str">
        <f t="array" aca="true" ref="R543">IF(COUNTA(OrderData[[#This Row],[Box Style]], OrderData[[#This Row],[Height (mm)]:[Depth (mm)]])=0, "",_xlfn.XLOOKUP(1,  (MAX(OrderData[[#This Row],[Board H]:[Board W]]) &gt;= BoardSize[Min W])  *(MAX(OrderData[[#This Row],[Board H]:[Board W]]) &lt; BoardSize[Max W]),  BoardSize[Size],  "?",1 ))</f>
        <v/>
      </c>
      <c r="S54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3" s="65" t="str">
        <f t="array" aca="true" ref="T54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3" s="39" t="str">
        <f t="array" aca="true" ref="U54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3" s="35" t="str">
        <f t="array" aca="true" ref="V54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3" s="66"/>
    </row>
    <row r="544" spans="2:23" customHeight="1">
      <c r="B544" s="64" t="str">
        <f>IF(COUNTA(OrderData[[#This Row],[Box Style]], OrderData[[#This Row],[Height (mm)]:[Depth (mm)]]) = 0, "", IF(ISNUMBER(B543),  B543+1,  1))</f>
        <v/>
      </c>
      <c r="C544" s="41"/>
      <c r="D544" s="41"/>
      <c r="E544" s="9"/>
      <c r="F544" s="25"/>
      <c r="G544" s="42"/>
      <c r="H544" s="42"/>
      <c r="I544" s="42"/>
      <c r="J544" s="42"/>
      <c r="K544" s="28"/>
      <c r="L544" s="25"/>
      <c r="M544" s="25"/>
      <c r="N544" s="4" t="str">
        <f>IF(ISBLANK(OrderData[[#This Row],[Height (mm)]]),"", IF(ISBLANK(OrderData[[#This Row],[Quantity (default 1)]]), 1,OrderData[[#This Row],[Quantity (default 1)]]))</f>
        <v/>
      </c>
      <c r="O544" s="4" t="str">
        <f t="array" aca="true" ref="O54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4" s="4" t="str">
        <f t="array" aca="true" ref="P54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4" s="4" t="str">
        <f t="array" aca="true" ref="Q544">IF(COUNTA(OrderData[[#This Row],[Box Style]],OrderData[[#This Row],[Height (mm)]:[Depth (mm)]])=0,"",_xlfn.XLOOKUP(1, ((MIN(OrderData[[#This Row],[Board H]:[Board W]]) &gt;=BoardSize[Min H]) *(MIN(OrderData[[#This Row],[Board H]:[Board W]]) &lt;BoardSize[Max H])),BoardSize[Size],"?",1))</f>
        <v/>
      </c>
      <c r="R544" s="4" t="str">
        <f t="array" aca="true" ref="R544">IF(COUNTA(OrderData[[#This Row],[Box Style]], OrderData[[#This Row],[Height (mm)]:[Depth (mm)]])=0, "",_xlfn.XLOOKUP(1,  (MAX(OrderData[[#This Row],[Board H]:[Board W]]) &gt;= BoardSize[Min W])  *(MAX(OrderData[[#This Row],[Board H]:[Board W]]) &lt; BoardSize[Max W]),  BoardSize[Size],  "?",1 ))</f>
        <v/>
      </c>
      <c r="S54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4" s="65" t="str">
        <f t="array" aca="true" ref="T54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4" s="39" t="str">
        <f t="array" aca="true" ref="U54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4" s="35" t="str">
        <f t="array" aca="true" ref="V54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4" s="66"/>
    </row>
    <row r="545" spans="2:23" customHeight="1">
      <c r="B545" s="64" t="str">
        <f>IF(COUNTA(OrderData[[#This Row],[Box Style]], OrderData[[#This Row],[Height (mm)]:[Depth (mm)]]) = 0, "", IF(ISNUMBER(B544),  B544+1,  1))</f>
        <v/>
      </c>
      <c r="C545" s="41"/>
      <c r="D545" s="41"/>
      <c r="E545" s="9"/>
      <c r="F545" s="25"/>
      <c r="G545" s="42"/>
      <c r="H545" s="42"/>
      <c r="I545" s="42"/>
      <c r="J545" s="42"/>
      <c r="K545" s="28"/>
      <c r="L545" s="25"/>
      <c r="M545" s="25"/>
      <c r="N545" s="4" t="str">
        <f>IF(ISBLANK(OrderData[[#This Row],[Height (mm)]]),"", IF(ISBLANK(OrderData[[#This Row],[Quantity (default 1)]]), 1,OrderData[[#This Row],[Quantity (default 1)]]))</f>
        <v/>
      </c>
      <c r="O545" s="4" t="str">
        <f t="array" aca="true" ref="O54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5" s="4" t="str">
        <f t="array" aca="true" ref="P54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5" s="4" t="str">
        <f t="array" aca="true" ref="Q545">IF(COUNTA(OrderData[[#This Row],[Box Style]],OrderData[[#This Row],[Height (mm)]:[Depth (mm)]])=0,"",_xlfn.XLOOKUP(1, ((MIN(OrderData[[#This Row],[Board H]:[Board W]]) &gt;=BoardSize[Min H]) *(MIN(OrderData[[#This Row],[Board H]:[Board W]]) &lt;BoardSize[Max H])),BoardSize[Size],"?",1))</f>
        <v/>
      </c>
      <c r="R545" s="4" t="str">
        <f t="array" aca="true" ref="R545">IF(COUNTA(OrderData[[#This Row],[Box Style]], OrderData[[#This Row],[Height (mm)]:[Depth (mm)]])=0, "",_xlfn.XLOOKUP(1,  (MAX(OrderData[[#This Row],[Board H]:[Board W]]) &gt;= BoardSize[Min W])  *(MAX(OrderData[[#This Row],[Board H]:[Board W]]) &lt; BoardSize[Max W]),  BoardSize[Size],  "?",1 ))</f>
        <v/>
      </c>
      <c r="S54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5" s="65" t="str">
        <f t="array" aca="true" ref="T54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5" s="39" t="str">
        <f t="array" aca="true" ref="U54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5" s="35" t="str">
        <f t="array" aca="true" ref="V54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5" s="66"/>
    </row>
    <row r="546" spans="2:23" customHeight="1">
      <c r="B546" s="64" t="str">
        <f>IF(COUNTA(OrderData[[#This Row],[Box Style]], OrderData[[#This Row],[Height (mm)]:[Depth (mm)]]) = 0, "", IF(ISNUMBER(B545),  B545+1,  1))</f>
        <v/>
      </c>
      <c r="C546" s="41"/>
      <c r="D546" s="41"/>
      <c r="E546" s="9"/>
      <c r="F546" s="25"/>
      <c r="G546" s="42"/>
      <c r="H546" s="42"/>
      <c r="I546" s="42"/>
      <c r="J546" s="42"/>
      <c r="K546" s="28"/>
      <c r="L546" s="25"/>
      <c r="M546" s="25"/>
      <c r="N546" s="4" t="str">
        <f>IF(ISBLANK(OrderData[[#This Row],[Height (mm)]]),"", IF(ISBLANK(OrderData[[#This Row],[Quantity (default 1)]]), 1,OrderData[[#This Row],[Quantity (default 1)]]))</f>
        <v/>
      </c>
      <c r="O546" s="4" t="str">
        <f t="array" aca="true" ref="O54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6" s="4" t="str">
        <f t="array" aca="true" ref="P54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6" s="4" t="str">
        <f t="array" aca="true" ref="Q546">IF(COUNTA(OrderData[[#This Row],[Box Style]],OrderData[[#This Row],[Height (mm)]:[Depth (mm)]])=0,"",_xlfn.XLOOKUP(1, ((MIN(OrderData[[#This Row],[Board H]:[Board W]]) &gt;=BoardSize[Min H]) *(MIN(OrderData[[#This Row],[Board H]:[Board W]]) &lt;BoardSize[Max H])),BoardSize[Size],"?",1))</f>
        <v/>
      </c>
      <c r="R546" s="4" t="str">
        <f t="array" aca="true" ref="R546">IF(COUNTA(OrderData[[#This Row],[Box Style]], OrderData[[#This Row],[Height (mm)]:[Depth (mm)]])=0, "",_xlfn.XLOOKUP(1,  (MAX(OrderData[[#This Row],[Board H]:[Board W]]) &gt;= BoardSize[Min W])  *(MAX(OrderData[[#This Row],[Board H]:[Board W]]) &lt; BoardSize[Max W]),  BoardSize[Size],  "?",1 ))</f>
        <v/>
      </c>
      <c r="S54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6" s="65" t="str">
        <f t="array" aca="true" ref="T54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6" s="39" t="str">
        <f t="array" aca="true" ref="U54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6" s="35" t="str">
        <f t="array" aca="true" ref="V54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6" s="66"/>
    </row>
    <row r="547" spans="2:23" customHeight="1">
      <c r="B547" s="64" t="str">
        <f>IF(COUNTA(OrderData[[#This Row],[Box Style]], OrderData[[#This Row],[Height (mm)]:[Depth (mm)]]) = 0, "", IF(ISNUMBER(B546),  B546+1,  1))</f>
        <v/>
      </c>
      <c r="C547" s="41"/>
      <c r="D547" s="41"/>
      <c r="E547" s="9"/>
      <c r="F547" s="25"/>
      <c r="G547" s="42"/>
      <c r="H547" s="42"/>
      <c r="I547" s="42"/>
      <c r="J547" s="42"/>
      <c r="K547" s="28"/>
      <c r="L547" s="25"/>
      <c r="M547" s="25"/>
      <c r="N547" s="4" t="str">
        <f>IF(ISBLANK(OrderData[[#This Row],[Height (mm)]]),"", IF(ISBLANK(OrderData[[#This Row],[Quantity (default 1)]]), 1,OrderData[[#This Row],[Quantity (default 1)]]))</f>
        <v/>
      </c>
      <c r="O547" s="4" t="str">
        <f t="array" aca="true" ref="O54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7" s="4" t="str">
        <f t="array" aca="true" ref="P54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7" s="4" t="str">
        <f t="array" aca="true" ref="Q547">IF(COUNTA(OrderData[[#This Row],[Box Style]],OrderData[[#This Row],[Height (mm)]:[Depth (mm)]])=0,"",_xlfn.XLOOKUP(1, ((MIN(OrderData[[#This Row],[Board H]:[Board W]]) &gt;=BoardSize[Min H]) *(MIN(OrderData[[#This Row],[Board H]:[Board W]]) &lt;BoardSize[Max H])),BoardSize[Size],"?",1))</f>
        <v/>
      </c>
      <c r="R547" s="4" t="str">
        <f t="array" aca="true" ref="R547">IF(COUNTA(OrderData[[#This Row],[Box Style]], OrderData[[#This Row],[Height (mm)]:[Depth (mm)]])=0, "",_xlfn.XLOOKUP(1,  (MAX(OrderData[[#This Row],[Board H]:[Board W]]) &gt;= BoardSize[Min W])  *(MAX(OrderData[[#This Row],[Board H]:[Board W]]) &lt; BoardSize[Max W]),  BoardSize[Size],  "?",1 ))</f>
        <v/>
      </c>
      <c r="S54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7" s="65" t="str">
        <f t="array" aca="true" ref="T54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7" s="39" t="str">
        <f t="array" aca="true" ref="U54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7" s="35" t="str">
        <f t="array" aca="true" ref="V54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7" s="66"/>
    </row>
    <row r="548" spans="2:23" customHeight="1">
      <c r="B548" s="64" t="str">
        <f>IF(COUNTA(OrderData[[#This Row],[Box Style]], OrderData[[#This Row],[Height (mm)]:[Depth (mm)]]) = 0, "", IF(ISNUMBER(B547),  B547+1,  1))</f>
        <v/>
      </c>
      <c r="C548" s="41"/>
      <c r="D548" s="41"/>
      <c r="E548" s="9"/>
      <c r="F548" s="25"/>
      <c r="G548" s="42"/>
      <c r="H548" s="42"/>
      <c r="I548" s="42"/>
      <c r="J548" s="42"/>
      <c r="K548" s="28"/>
      <c r="L548" s="25"/>
      <c r="M548" s="25"/>
      <c r="N548" s="4" t="str">
        <f>IF(ISBLANK(OrderData[[#This Row],[Height (mm)]]),"", IF(ISBLANK(OrderData[[#This Row],[Quantity (default 1)]]), 1,OrderData[[#This Row],[Quantity (default 1)]]))</f>
        <v/>
      </c>
      <c r="O548" s="4" t="str">
        <f t="array" aca="true" ref="O54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8" s="4" t="str">
        <f t="array" aca="true" ref="P54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8" s="4" t="str">
        <f t="array" aca="true" ref="Q548">IF(COUNTA(OrderData[[#This Row],[Box Style]],OrderData[[#This Row],[Height (mm)]:[Depth (mm)]])=0,"",_xlfn.XLOOKUP(1, ((MIN(OrderData[[#This Row],[Board H]:[Board W]]) &gt;=BoardSize[Min H]) *(MIN(OrderData[[#This Row],[Board H]:[Board W]]) &lt;BoardSize[Max H])),BoardSize[Size],"?",1))</f>
        <v/>
      </c>
      <c r="R548" s="4" t="str">
        <f t="array" aca="true" ref="R548">IF(COUNTA(OrderData[[#This Row],[Box Style]], OrderData[[#This Row],[Height (mm)]:[Depth (mm)]])=0, "",_xlfn.XLOOKUP(1,  (MAX(OrderData[[#This Row],[Board H]:[Board W]]) &gt;= BoardSize[Min W])  *(MAX(OrderData[[#This Row],[Board H]:[Board W]]) &lt; BoardSize[Max W]),  BoardSize[Size],  "?",1 ))</f>
        <v/>
      </c>
      <c r="S54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8" s="65" t="str">
        <f t="array" aca="true" ref="T54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8" s="39" t="str">
        <f t="array" aca="true" ref="U54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8" s="35" t="str">
        <f t="array" aca="true" ref="V54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8" s="66"/>
    </row>
    <row r="549" spans="2:23" customHeight="1">
      <c r="B549" s="64" t="str">
        <f>IF(COUNTA(OrderData[[#This Row],[Box Style]], OrderData[[#This Row],[Height (mm)]:[Depth (mm)]]) = 0, "", IF(ISNUMBER(B548),  B548+1,  1))</f>
        <v/>
      </c>
      <c r="C549" s="41"/>
      <c r="D549" s="41"/>
      <c r="E549" s="9"/>
      <c r="F549" s="25"/>
      <c r="G549" s="42"/>
      <c r="H549" s="42"/>
      <c r="I549" s="42"/>
      <c r="J549" s="42"/>
      <c r="K549" s="28"/>
      <c r="L549" s="25"/>
      <c r="M549" s="25"/>
      <c r="N549" s="4" t="str">
        <f>IF(ISBLANK(OrderData[[#This Row],[Height (mm)]]),"", IF(ISBLANK(OrderData[[#This Row],[Quantity (default 1)]]), 1,OrderData[[#This Row],[Quantity (default 1)]]))</f>
        <v/>
      </c>
      <c r="O549" s="4" t="str">
        <f t="array" aca="true" ref="O54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49" s="4" t="str">
        <f t="array" aca="true" ref="P54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49" s="4" t="str">
        <f t="array" aca="true" ref="Q549">IF(COUNTA(OrderData[[#This Row],[Box Style]],OrderData[[#This Row],[Height (mm)]:[Depth (mm)]])=0,"",_xlfn.XLOOKUP(1, ((MIN(OrderData[[#This Row],[Board H]:[Board W]]) &gt;=BoardSize[Min H]) *(MIN(OrderData[[#This Row],[Board H]:[Board W]]) &lt;BoardSize[Max H])),BoardSize[Size],"?",1))</f>
        <v/>
      </c>
      <c r="R549" s="4" t="str">
        <f t="array" aca="true" ref="R549">IF(COUNTA(OrderData[[#This Row],[Box Style]], OrderData[[#This Row],[Height (mm)]:[Depth (mm)]])=0, "",_xlfn.XLOOKUP(1,  (MAX(OrderData[[#This Row],[Board H]:[Board W]]) &gt;= BoardSize[Min W])  *(MAX(OrderData[[#This Row],[Board H]:[Board W]]) &lt; BoardSize[Max W]),  BoardSize[Size],  "?",1 ))</f>
        <v/>
      </c>
      <c r="S54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49" s="65" t="str">
        <f t="array" aca="true" ref="T54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49" s="39" t="str">
        <f t="array" aca="true" ref="U54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49" s="35" t="str">
        <f t="array" aca="true" ref="V54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49" s="66"/>
    </row>
    <row r="550" spans="2:23" customHeight="1">
      <c r="B550" s="64" t="str">
        <f>IF(COUNTA(OrderData[[#This Row],[Box Style]], OrderData[[#This Row],[Height (mm)]:[Depth (mm)]]) = 0, "", IF(ISNUMBER(B549),  B549+1,  1))</f>
        <v/>
      </c>
      <c r="C550" s="41"/>
      <c r="D550" s="41"/>
      <c r="E550" s="9"/>
      <c r="F550" s="25"/>
      <c r="G550" s="42"/>
      <c r="H550" s="42"/>
      <c r="I550" s="42"/>
      <c r="J550" s="42"/>
      <c r="K550" s="28"/>
      <c r="L550" s="25"/>
      <c r="M550" s="25"/>
      <c r="N550" s="4" t="str">
        <f>IF(ISBLANK(OrderData[[#This Row],[Height (mm)]]),"", IF(ISBLANK(OrderData[[#This Row],[Quantity (default 1)]]), 1,OrderData[[#This Row],[Quantity (default 1)]]))</f>
        <v/>
      </c>
      <c r="O550" s="4" t="str">
        <f t="array" aca="true" ref="O55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0" s="4" t="str">
        <f t="array" aca="true" ref="P55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0" s="4" t="str">
        <f t="array" aca="true" ref="Q550">IF(COUNTA(OrderData[[#This Row],[Box Style]],OrderData[[#This Row],[Height (mm)]:[Depth (mm)]])=0,"",_xlfn.XLOOKUP(1, ((MIN(OrderData[[#This Row],[Board H]:[Board W]]) &gt;=BoardSize[Min H]) *(MIN(OrderData[[#This Row],[Board H]:[Board W]]) &lt;BoardSize[Max H])),BoardSize[Size],"?",1))</f>
        <v/>
      </c>
      <c r="R550" s="4" t="str">
        <f t="array" aca="true" ref="R550">IF(COUNTA(OrderData[[#This Row],[Box Style]], OrderData[[#This Row],[Height (mm)]:[Depth (mm)]])=0, "",_xlfn.XLOOKUP(1,  (MAX(OrderData[[#This Row],[Board H]:[Board W]]) &gt;= BoardSize[Min W])  *(MAX(OrderData[[#This Row],[Board H]:[Board W]]) &lt; BoardSize[Max W]),  BoardSize[Size],  "?",1 ))</f>
        <v/>
      </c>
      <c r="S55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0" s="65" t="str">
        <f t="array" aca="true" ref="T55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0" s="39" t="str">
        <f t="array" aca="true" ref="U55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0" s="35" t="str">
        <f t="array" aca="true" ref="V55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0" s="66"/>
    </row>
    <row r="551" spans="2:23" customHeight="1">
      <c r="B551" s="64" t="str">
        <f>IF(COUNTA(OrderData[[#This Row],[Box Style]], OrderData[[#This Row],[Height (mm)]:[Depth (mm)]]) = 0, "", IF(ISNUMBER(B550),  B550+1,  1))</f>
        <v/>
      </c>
      <c r="C551" s="41"/>
      <c r="D551" s="41"/>
      <c r="E551" s="9"/>
      <c r="F551" s="25"/>
      <c r="G551" s="42"/>
      <c r="H551" s="42"/>
      <c r="I551" s="42"/>
      <c r="J551" s="42"/>
      <c r="K551" s="28"/>
      <c r="L551" s="25"/>
      <c r="M551" s="25"/>
      <c r="N551" s="4" t="str">
        <f>IF(ISBLANK(OrderData[[#This Row],[Height (mm)]]),"", IF(ISBLANK(OrderData[[#This Row],[Quantity (default 1)]]), 1,OrderData[[#This Row],[Quantity (default 1)]]))</f>
        <v/>
      </c>
      <c r="O551" s="4" t="str">
        <f t="array" aca="true" ref="O55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1" s="4" t="str">
        <f t="array" aca="true" ref="P55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1" s="4" t="str">
        <f t="array" aca="true" ref="Q551">IF(COUNTA(OrderData[[#This Row],[Box Style]],OrderData[[#This Row],[Height (mm)]:[Depth (mm)]])=0,"",_xlfn.XLOOKUP(1, ((MIN(OrderData[[#This Row],[Board H]:[Board W]]) &gt;=BoardSize[Min H]) *(MIN(OrderData[[#This Row],[Board H]:[Board W]]) &lt;BoardSize[Max H])),BoardSize[Size],"?",1))</f>
        <v/>
      </c>
      <c r="R551" s="4" t="str">
        <f t="array" aca="true" ref="R551">IF(COUNTA(OrderData[[#This Row],[Box Style]], OrderData[[#This Row],[Height (mm)]:[Depth (mm)]])=0, "",_xlfn.XLOOKUP(1,  (MAX(OrderData[[#This Row],[Board H]:[Board W]]) &gt;= BoardSize[Min W])  *(MAX(OrderData[[#This Row],[Board H]:[Board W]]) &lt; BoardSize[Max W]),  BoardSize[Size],  "?",1 ))</f>
        <v/>
      </c>
      <c r="S55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1" s="65" t="str">
        <f t="array" aca="true" ref="T55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1" s="39" t="str">
        <f t="array" aca="true" ref="U55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1" s="35" t="str">
        <f t="array" aca="true" ref="V55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1" s="66"/>
    </row>
    <row r="552" spans="2:23" customHeight="1">
      <c r="B552" s="64" t="str">
        <f>IF(COUNTA(OrderData[[#This Row],[Box Style]], OrderData[[#This Row],[Height (mm)]:[Depth (mm)]]) = 0, "", IF(ISNUMBER(B551),  B551+1,  1))</f>
        <v/>
      </c>
      <c r="C552" s="41"/>
      <c r="D552" s="41"/>
      <c r="E552" s="9"/>
      <c r="F552" s="25"/>
      <c r="G552" s="42"/>
      <c r="H552" s="42"/>
      <c r="I552" s="42"/>
      <c r="J552" s="42"/>
      <c r="K552" s="28"/>
      <c r="L552" s="25"/>
      <c r="M552" s="25"/>
      <c r="N552" s="4" t="str">
        <f>IF(ISBLANK(OrderData[[#This Row],[Height (mm)]]),"", IF(ISBLANK(OrderData[[#This Row],[Quantity (default 1)]]), 1,OrderData[[#This Row],[Quantity (default 1)]]))</f>
        <v/>
      </c>
      <c r="O552" s="4" t="str">
        <f t="array" aca="true" ref="O55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2" s="4" t="str">
        <f t="array" aca="true" ref="P55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2" s="4" t="str">
        <f t="array" aca="true" ref="Q552">IF(COUNTA(OrderData[[#This Row],[Box Style]],OrderData[[#This Row],[Height (mm)]:[Depth (mm)]])=0,"",_xlfn.XLOOKUP(1, ((MIN(OrderData[[#This Row],[Board H]:[Board W]]) &gt;=BoardSize[Min H]) *(MIN(OrderData[[#This Row],[Board H]:[Board W]]) &lt;BoardSize[Max H])),BoardSize[Size],"?",1))</f>
        <v/>
      </c>
      <c r="R552" s="4" t="str">
        <f t="array" aca="true" ref="R552">IF(COUNTA(OrderData[[#This Row],[Box Style]], OrderData[[#This Row],[Height (mm)]:[Depth (mm)]])=0, "",_xlfn.XLOOKUP(1,  (MAX(OrderData[[#This Row],[Board H]:[Board W]]) &gt;= BoardSize[Min W])  *(MAX(OrderData[[#This Row],[Board H]:[Board W]]) &lt; BoardSize[Max W]),  BoardSize[Size],  "?",1 ))</f>
        <v/>
      </c>
      <c r="S55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2" s="65" t="str">
        <f t="array" aca="true" ref="T55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2" s="39" t="str">
        <f t="array" aca="true" ref="U55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2" s="35" t="str">
        <f t="array" aca="true" ref="V55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2" s="66"/>
    </row>
    <row r="553" spans="2:23" customHeight="1">
      <c r="B553" s="64" t="str">
        <f>IF(COUNTA(OrderData[[#This Row],[Box Style]], OrderData[[#This Row],[Height (mm)]:[Depth (mm)]]) = 0, "", IF(ISNUMBER(B552),  B552+1,  1))</f>
        <v/>
      </c>
      <c r="C553" s="41"/>
      <c r="D553" s="41"/>
      <c r="E553" s="9"/>
      <c r="F553" s="25"/>
      <c r="G553" s="42"/>
      <c r="H553" s="42"/>
      <c r="I553" s="42"/>
      <c r="J553" s="42"/>
      <c r="K553" s="28"/>
      <c r="L553" s="25"/>
      <c r="M553" s="25"/>
      <c r="N553" s="4" t="str">
        <f>IF(ISBLANK(OrderData[[#This Row],[Height (mm)]]),"", IF(ISBLANK(OrderData[[#This Row],[Quantity (default 1)]]), 1,OrderData[[#This Row],[Quantity (default 1)]]))</f>
        <v/>
      </c>
      <c r="O553" s="4" t="str">
        <f t="array" aca="true" ref="O55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3" s="4" t="str">
        <f t="array" aca="true" ref="P55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3" s="4" t="str">
        <f t="array" aca="true" ref="Q553">IF(COUNTA(OrderData[[#This Row],[Box Style]],OrderData[[#This Row],[Height (mm)]:[Depth (mm)]])=0,"",_xlfn.XLOOKUP(1, ((MIN(OrderData[[#This Row],[Board H]:[Board W]]) &gt;=BoardSize[Min H]) *(MIN(OrderData[[#This Row],[Board H]:[Board W]]) &lt;BoardSize[Max H])),BoardSize[Size],"?",1))</f>
        <v/>
      </c>
      <c r="R553" s="4" t="str">
        <f t="array" aca="true" ref="R553">IF(COUNTA(OrderData[[#This Row],[Box Style]], OrderData[[#This Row],[Height (mm)]:[Depth (mm)]])=0, "",_xlfn.XLOOKUP(1,  (MAX(OrderData[[#This Row],[Board H]:[Board W]]) &gt;= BoardSize[Min W])  *(MAX(OrderData[[#This Row],[Board H]:[Board W]]) &lt; BoardSize[Max W]),  BoardSize[Size],  "?",1 ))</f>
        <v/>
      </c>
      <c r="S55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3" s="65" t="str">
        <f t="array" aca="true" ref="T55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3" s="39" t="str">
        <f t="array" aca="true" ref="U55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3" s="35" t="str">
        <f t="array" aca="true" ref="V55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3" s="66"/>
    </row>
    <row r="554" spans="2:23" customHeight="1">
      <c r="B554" s="64" t="str">
        <f>IF(COUNTA(OrderData[[#This Row],[Box Style]], OrderData[[#This Row],[Height (mm)]:[Depth (mm)]]) = 0, "", IF(ISNUMBER(B553),  B553+1,  1))</f>
        <v/>
      </c>
      <c r="C554" s="41"/>
      <c r="D554" s="41"/>
      <c r="E554" s="9"/>
      <c r="F554" s="25"/>
      <c r="G554" s="42"/>
      <c r="H554" s="42"/>
      <c r="I554" s="42"/>
      <c r="J554" s="42"/>
      <c r="K554" s="28"/>
      <c r="L554" s="25"/>
      <c r="M554" s="25"/>
      <c r="N554" s="4" t="str">
        <f>IF(ISBLANK(OrderData[[#This Row],[Height (mm)]]),"", IF(ISBLANK(OrderData[[#This Row],[Quantity (default 1)]]), 1,OrderData[[#This Row],[Quantity (default 1)]]))</f>
        <v/>
      </c>
      <c r="O554" s="4" t="str">
        <f t="array" aca="true" ref="O55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4" s="4" t="str">
        <f t="array" aca="true" ref="P55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4" s="4" t="str">
        <f t="array" aca="true" ref="Q554">IF(COUNTA(OrderData[[#This Row],[Box Style]],OrderData[[#This Row],[Height (mm)]:[Depth (mm)]])=0,"",_xlfn.XLOOKUP(1, ((MIN(OrderData[[#This Row],[Board H]:[Board W]]) &gt;=BoardSize[Min H]) *(MIN(OrderData[[#This Row],[Board H]:[Board W]]) &lt;BoardSize[Max H])),BoardSize[Size],"?",1))</f>
        <v/>
      </c>
      <c r="R554" s="4" t="str">
        <f t="array" aca="true" ref="R554">IF(COUNTA(OrderData[[#This Row],[Box Style]], OrderData[[#This Row],[Height (mm)]:[Depth (mm)]])=0, "",_xlfn.XLOOKUP(1,  (MAX(OrderData[[#This Row],[Board H]:[Board W]]) &gt;= BoardSize[Min W])  *(MAX(OrderData[[#This Row],[Board H]:[Board W]]) &lt; BoardSize[Max W]),  BoardSize[Size],  "?",1 ))</f>
        <v/>
      </c>
      <c r="S55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4" s="65" t="str">
        <f t="array" aca="true" ref="T55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4" s="39" t="str">
        <f t="array" aca="true" ref="U55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4" s="35" t="str">
        <f t="array" aca="true" ref="V55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4" s="66"/>
    </row>
    <row r="555" spans="2:23" customHeight="1">
      <c r="B555" s="64" t="str">
        <f>IF(COUNTA(OrderData[[#This Row],[Box Style]], OrderData[[#This Row],[Height (mm)]:[Depth (mm)]]) = 0, "", IF(ISNUMBER(B554),  B554+1,  1))</f>
        <v/>
      </c>
      <c r="C555" s="41"/>
      <c r="D555" s="41"/>
      <c r="E555" s="9"/>
      <c r="F555" s="25"/>
      <c r="G555" s="42"/>
      <c r="H555" s="42"/>
      <c r="I555" s="42"/>
      <c r="J555" s="42"/>
      <c r="K555" s="28"/>
      <c r="L555" s="25"/>
      <c r="M555" s="25"/>
      <c r="N555" s="4" t="str">
        <f>IF(ISBLANK(OrderData[[#This Row],[Height (mm)]]),"", IF(ISBLANK(OrderData[[#This Row],[Quantity (default 1)]]), 1,OrderData[[#This Row],[Quantity (default 1)]]))</f>
        <v/>
      </c>
      <c r="O555" s="4" t="str">
        <f t="array" aca="true" ref="O55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5" s="4" t="str">
        <f t="array" aca="true" ref="P55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5" s="4" t="str">
        <f t="array" aca="true" ref="Q555">IF(COUNTA(OrderData[[#This Row],[Box Style]],OrderData[[#This Row],[Height (mm)]:[Depth (mm)]])=0,"",_xlfn.XLOOKUP(1, ((MIN(OrderData[[#This Row],[Board H]:[Board W]]) &gt;=BoardSize[Min H]) *(MIN(OrderData[[#This Row],[Board H]:[Board W]]) &lt;BoardSize[Max H])),BoardSize[Size],"?",1))</f>
        <v/>
      </c>
      <c r="R555" s="4" t="str">
        <f t="array" aca="true" ref="R555">IF(COUNTA(OrderData[[#This Row],[Box Style]], OrderData[[#This Row],[Height (mm)]:[Depth (mm)]])=0, "",_xlfn.XLOOKUP(1,  (MAX(OrderData[[#This Row],[Board H]:[Board W]]) &gt;= BoardSize[Min W])  *(MAX(OrderData[[#This Row],[Board H]:[Board W]]) &lt; BoardSize[Max W]),  BoardSize[Size],  "?",1 ))</f>
        <v/>
      </c>
      <c r="S55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5" s="65" t="str">
        <f t="array" aca="true" ref="T55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5" s="39" t="str">
        <f t="array" aca="true" ref="U55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5" s="35" t="str">
        <f t="array" aca="true" ref="V55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5" s="66"/>
    </row>
    <row r="556" spans="2:23" customHeight="1">
      <c r="B556" s="64" t="str">
        <f>IF(COUNTA(OrderData[[#This Row],[Box Style]], OrderData[[#This Row],[Height (mm)]:[Depth (mm)]]) = 0, "", IF(ISNUMBER(B555),  B555+1,  1))</f>
        <v/>
      </c>
      <c r="C556" s="41"/>
      <c r="D556" s="41"/>
      <c r="E556" s="9"/>
      <c r="F556" s="25"/>
      <c r="G556" s="42"/>
      <c r="H556" s="42"/>
      <c r="I556" s="42"/>
      <c r="J556" s="42"/>
      <c r="K556" s="28"/>
      <c r="L556" s="25"/>
      <c r="M556" s="25"/>
      <c r="N556" s="4" t="str">
        <f>IF(ISBLANK(OrderData[[#This Row],[Height (mm)]]),"", IF(ISBLANK(OrderData[[#This Row],[Quantity (default 1)]]), 1,OrderData[[#This Row],[Quantity (default 1)]]))</f>
        <v/>
      </c>
      <c r="O556" s="4" t="str">
        <f t="array" aca="true" ref="O55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6" s="4" t="str">
        <f t="array" aca="true" ref="P55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6" s="4" t="str">
        <f t="array" aca="true" ref="Q556">IF(COUNTA(OrderData[[#This Row],[Box Style]],OrderData[[#This Row],[Height (mm)]:[Depth (mm)]])=0,"",_xlfn.XLOOKUP(1, ((MIN(OrderData[[#This Row],[Board H]:[Board W]]) &gt;=BoardSize[Min H]) *(MIN(OrderData[[#This Row],[Board H]:[Board W]]) &lt;BoardSize[Max H])),BoardSize[Size],"?",1))</f>
        <v/>
      </c>
      <c r="R556" s="4" t="str">
        <f t="array" aca="true" ref="R556">IF(COUNTA(OrderData[[#This Row],[Box Style]], OrderData[[#This Row],[Height (mm)]:[Depth (mm)]])=0, "",_xlfn.XLOOKUP(1,  (MAX(OrderData[[#This Row],[Board H]:[Board W]]) &gt;= BoardSize[Min W])  *(MAX(OrderData[[#This Row],[Board H]:[Board W]]) &lt; BoardSize[Max W]),  BoardSize[Size],  "?",1 ))</f>
        <v/>
      </c>
      <c r="S55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6" s="65" t="str">
        <f t="array" aca="true" ref="T55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6" s="39" t="str">
        <f t="array" aca="true" ref="U55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6" s="35" t="str">
        <f t="array" aca="true" ref="V55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6" s="66"/>
    </row>
    <row r="557" spans="2:23" customHeight="1">
      <c r="B557" s="64" t="str">
        <f>IF(COUNTA(OrderData[[#This Row],[Box Style]], OrderData[[#This Row],[Height (mm)]:[Depth (mm)]]) = 0, "", IF(ISNUMBER(B556),  B556+1,  1))</f>
        <v/>
      </c>
      <c r="C557" s="41"/>
      <c r="D557" s="41"/>
      <c r="E557" s="9"/>
      <c r="F557" s="25"/>
      <c r="G557" s="42"/>
      <c r="H557" s="42"/>
      <c r="I557" s="42"/>
      <c r="J557" s="42"/>
      <c r="K557" s="28"/>
      <c r="L557" s="25"/>
      <c r="M557" s="25"/>
      <c r="N557" s="4" t="str">
        <f>IF(ISBLANK(OrderData[[#This Row],[Height (mm)]]),"", IF(ISBLANK(OrderData[[#This Row],[Quantity (default 1)]]), 1,OrderData[[#This Row],[Quantity (default 1)]]))</f>
        <v/>
      </c>
      <c r="O557" s="4" t="str">
        <f t="array" aca="true" ref="O55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7" s="4" t="str">
        <f t="array" aca="true" ref="P55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7" s="4" t="str">
        <f t="array" aca="true" ref="Q557">IF(COUNTA(OrderData[[#This Row],[Box Style]],OrderData[[#This Row],[Height (mm)]:[Depth (mm)]])=0,"",_xlfn.XLOOKUP(1, ((MIN(OrderData[[#This Row],[Board H]:[Board W]]) &gt;=BoardSize[Min H]) *(MIN(OrderData[[#This Row],[Board H]:[Board W]]) &lt;BoardSize[Max H])),BoardSize[Size],"?",1))</f>
        <v/>
      </c>
      <c r="R557" s="4" t="str">
        <f t="array" aca="true" ref="R557">IF(COUNTA(OrderData[[#This Row],[Box Style]], OrderData[[#This Row],[Height (mm)]:[Depth (mm)]])=0, "",_xlfn.XLOOKUP(1,  (MAX(OrderData[[#This Row],[Board H]:[Board W]]) &gt;= BoardSize[Min W])  *(MAX(OrderData[[#This Row],[Board H]:[Board W]]) &lt; BoardSize[Max W]),  BoardSize[Size],  "?",1 ))</f>
        <v/>
      </c>
      <c r="S55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7" s="65" t="str">
        <f t="array" aca="true" ref="T55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7" s="39" t="str">
        <f t="array" aca="true" ref="U55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7" s="35" t="str">
        <f t="array" aca="true" ref="V55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7" s="66"/>
    </row>
    <row r="558" spans="2:23" customHeight="1">
      <c r="B558" s="64" t="str">
        <f>IF(COUNTA(OrderData[[#This Row],[Box Style]], OrderData[[#This Row],[Height (mm)]:[Depth (mm)]]) = 0, "", IF(ISNUMBER(B557),  B557+1,  1))</f>
        <v/>
      </c>
      <c r="C558" s="41"/>
      <c r="D558" s="41"/>
      <c r="E558" s="9"/>
      <c r="F558" s="25"/>
      <c r="G558" s="42"/>
      <c r="H558" s="42"/>
      <c r="I558" s="42"/>
      <c r="J558" s="42"/>
      <c r="K558" s="28"/>
      <c r="L558" s="25"/>
      <c r="M558" s="25"/>
      <c r="N558" s="4" t="str">
        <f>IF(ISBLANK(OrderData[[#This Row],[Height (mm)]]),"", IF(ISBLANK(OrderData[[#This Row],[Quantity (default 1)]]), 1,OrderData[[#This Row],[Quantity (default 1)]]))</f>
        <v/>
      </c>
      <c r="O558" s="4" t="str">
        <f t="array" aca="true" ref="O55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8" s="4" t="str">
        <f t="array" aca="true" ref="P55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8" s="4" t="str">
        <f t="array" aca="true" ref="Q558">IF(COUNTA(OrderData[[#This Row],[Box Style]],OrderData[[#This Row],[Height (mm)]:[Depth (mm)]])=0,"",_xlfn.XLOOKUP(1, ((MIN(OrderData[[#This Row],[Board H]:[Board W]]) &gt;=BoardSize[Min H]) *(MIN(OrderData[[#This Row],[Board H]:[Board W]]) &lt;BoardSize[Max H])),BoardSize[Size],"?",1))</f>
        <v/>
      </c>
      <c r="R558" s="4" t="str">
        <f t="array" aca="true" ref="R558">IF(COUNTA(OrderData[[#This Row],[Box Style]], OrderData[[#This Row],[Height (mm)]:[Depth (mm)]])=0, "",_xlfn.XLOOKUP(1,  (MAX(OrderData[[#This Row],[Board H]:[Board W]]) &gt;= BoardSize[Min W])  *(MAX(OrderData[[#This Row],[Board H]:[Board W]]) &lt; BoardSize[Max W]),  BoardSize[Size],  "?",1 ))</f>
        <v/>
      </c>
      <c r="S55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8" s="65" t="str">
        <f t="array" aca="true" ref="T55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8" s="39" t="str">
        <f t="array" aca="true" ref="U55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8" s="35" t="str">
        <f t="array" aca="true" ref="V55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8" s="66"/>
    </row>
    <row r="559" spans="2:23" customHeight="1">
      <c r="B559" s="64" t="str">
        <f>IF(COUNTA(OrderData[[#This Row],[Box Style]], OrderData[[#This Row],[Height (mm)]:[Depth (mm)]]) = 0, "", IF(ISNUMBER(B558),  B558+1,  1))</f>
        <v/>
      </c>
      <c r="C559" s="41"/>
      <c r="D559" s="41"/>
      <c r="E559" s="9"/>
      <c r="F559" s="25"/>
      <c r="G559" s="42"/>
      <c r="H559" s="42"/>
      <c r="I559" s="42"/>
      <c r="J559" s="42"/>
      <c r="K559" s="28"/>
      <c r="L559" s="25"/>
      <c r="M559" s="25"/>
      <c r="N559" s="4" t="str">
        <f>IF(ISBLANK(OrderData[[#This Row],[Height (mm)]]),"", IF(ISBLANK(OrderData[[#This Row],[Quantity (default 1)]]), 1,OrderData[[#This Row],[Quantity (default 1)]]))</f>
        <v/>
      </c>
      <c r="O559" s="4" t="str">
        <f t="array" aca="true" ref="O55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59" s="4" t="str">
        <f t="array" aca="true" ref="P55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59" s="4" t="str">
        <f t="array" aca="true" ref="Q559">IF(COUNTA(OrderData[[#This Row],[Box Style]],OrderData[[#This Row],[Height (mm)]:[Depth (mm)]])=0,"",_xlfn.XLOOKUP(1, ((MIN(OrderData[[#This Row],[Board H]:[Board W]]) &gt;=BoardSize[Min H]) *(MIN(OrderData[[#This Row],[Board H]:[Board W]]) &lt;BoardSize[Max H])),BoardSize[Size],"?",1))</f>
        <v/>
      </c>
      <c r="R559" s="4" t="str">
        <f t="array" aca="true" ref="R559">IF(COUNTA(OrderData[[#This Row],[Box Style]], OrderData[[#This Row],[Height (mm)]:[Depth (mm)]])=0, "",_xlfn.XLOOKUP(1,  (MAX(OrderData[[#This Row],[Board H]:[Board W]]) &gt;= BoardSize[Min W])  *(MAX(OrderData[[#This Row],[Board H]:[Board W]]) &lt; BoardSize[Max W]),  BoardSize[Size],  "?",1 ))</f>
        <v/>
      </c>
      <c r="S55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59" s="65" t="str">
        <f t="array" aca="true" ref="T55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59" s="39" t="str">
        <f t="array" aca="true" ref="U55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59" s="35" t="str">
        <f t="array" aca="true" ref="V55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59" s="66"/>
    </row>
    <row r="560" spans="2:23" customHeight="1">
      <c r="B560" s="64" t="str">
        <f>IF(COUNTA(OrderData[[#This Row],[Box Style]], OrderData[[#This Row],[Height (mm)]:[Depth (mm)]]) = 0, "", IF(ISNUMBER(B559),  B559+1,  1))</f>
        <v/>
      </c>
      <c r="C560" s="41"/>
      <c r="D560" s="41"/>
      <c r="E560" s="9"/>
      <c r="F560" s="25"/>
      <c r="G560" s="42"/>
      <c r="H560" s="42"/>
      <c r="I560" s="42"/>
      <c r="J560" s="42"/>
      <c r="K560" s="28"/>
      <c r="L560" s="25"/>
      <c r="M560" s="25"/>
      <c r="N560" s="4" t="str">
        <f>IF(ISBLANK(OrderData[[#This Row],[Height (mm)]]),"", IF(ISBLANK(OrderData[[#This Row],[Quantity (default 1)]]), 1,OrderData[[#This Row],[Quantity (default 1)]]))</f>
        <v/>
      </c>
      <c r="O560" s="4" t="str">
        <f t="array" aca="true" ref="O56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0" s="4" t="str">
        <f t="array" aca="true" ref="P56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0" s="4" t="str">
        <f t="array" aca="true" ref="Q560">IF(COUNTA(OrderData[[#This Row],[Box Style]],OrderData[[#This Row],[Height (mm)]:[Depth (mm)]])=0,"",_xlfn.XLOOKUP(1, ((MIN(OrderData[[#This Row],[Board H]:[Board W]]) &gt;=BoardSize[Min H]) *(MIN(OrderData[[#This Row],[Board H]:[Board W]]) &lt;BoardSize[Max H])),BoardSize[Size],"?",1))</f>
        <v/>
      </c>
      <c r="R560" s="4" t="str">
        <f t="array" aca="true" ref="R560">IF(COUNTA(OrderData[[#This Row],[Box Style]], OrderData[[#This Row],[Height (mm)]:[Depth (mm)]])=0, "",_xlfn.XLOOKUP(1,  (MAX(OrderData[[#This Row],[Board H]:[Board W]]) &gt;= BoardSize[Min W])  *(MAX(OrderData[[#This Row],[Board H]:[Board W]]) &lt; BoardSize[Max W]),  BoardSize[Size],  "?",1 ))</f>
        <v/>
      </c>
      <c r="S56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0" s="65" t="str">
        <f t="array" aca="true" ref="T56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0" s="39" t="str">
        <f t="array" aca="true" ref="U56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0" s="35" t="str">
        <f t="array" aca="true" ref="V56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0" s="66"/>
    </row>
    <row r="561" spans="2:23" customHeight="1">
      <c r="B561" s="64" t="str">
        <f>IF(COUNTA(OrderData[[#This Row],[Box Style]], OrderData[[#This Row],[Height (mm)]:[Depth (mm)]]) = 0, "", IF(ISNUMBER(B560),  B560+1,  1))</f>
        <v/>
      </c>
      <c r="C561" s="41"/>
      <c r="D561" s="41"/>
      <c r="E561" s="9"/>
      <c r="F561" s="25"/>
      <c r="G561" s="42"/>
      <c r="H561" s="42"/>
      <c r="I561" s="42"/>
      <c r="J561" s="42"/>
      <c r="K561" s="28"/>
      <c r="L561" s="25"/>
      <c r="M561" s="25"/>
      <c r="N561" s="4" t="str">
        <f>IF(ISBLANK(OrderData[[#This Row],[Height (mm)]]),"", IF(ISBLANK(OrderData[[#This Row],[Quantity (default 1)]]), 1,OrderData[[#This Row],[Quantity (default 1)]]))</f>
        <v/>
      </c>
      <c r="O561" s="4" t="str">
        <f t="array" aca="true" ref="O56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1" s="4" t="str">
        <f t="array" aca="true" ref="P56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1" s="4" t="str">
        <f t="array" aca="true" ref="Q561">IF(COUNTA(OrderData[[#This Row],[Box Style]],OrderData[[#This Row],[Height (mm)]:[Depth (mm)]])=0,"",_xlfn.XLOOKUP(1, ((MIN(OrderData[[#This Row],[Board H]:[Board W]]) &gt;=BoardSize[Min H]) *(MIN(OrderData[[#This Row],[Board H]:[Board W]]) &lt;BoardSize[Max H])),BoardSize[Size],"?",1))</f>
        <v/>
      </c>
      <c r="R561" s="4" t="str">
        <f t="array" aca="true" ref="R561">IF(COUNTA(OrderData[[#This Row],[Box Style]], OrderData[[#This Row],[Height (mm)]:[Depth (mm)]])=0, "",_xlfn.XLOOKUP(1,  (MAX(OrderData[[#This Row],[Board H]:[Board W]]) &gt;= BoardSize[Min W])  *(MAX(OrderData[[#This Row],[Board H]:[Board W]]) &lt; BoardSize[Max W]),  BoardSize[Size],  "?",1 ))</f>
        <v/>
      </c>
      <c r="S56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1" s="65" t="str">
        <f t="array" aca="true" ref="T56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1" s="39" t="str">
        <f t="array" aca="true" ref="U56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1" s="35" t="str">
        <f t="array" aca="true" ref="V56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1" s="66"/>
    </row>
    <row r="562" spans="2:23" customHeight="1">
      <c r="B562" s="64" t="str">
        <f>IF(COUNTA(OrderData[[#This Row],[Box Style]], OrderData[[#This Row],[Height (mm)]:[Depth (mm)]]) = 0, "", IF(ISNUMBER(B561),  B561+1,  1))</f>
        <v/>
      </c>
      <c r="C562" s="41"/>
      <c r="D562" s="41"/>
      <c r="E562" s="9"/>
      <c r="F562" s="25"/>
      <c r="G562" s="42"/>
      <c r="H562" s="42"/>
      <c r="I562" s="42"/>
      <c r="J562" s="42"/>
      <c r="K562" s="28"/>
      <c r="L562" s="25"/>
      <c r="M562" s="25"/>
      <c r="N562" s="4" t="str">
        <f>IF(ISBLANK(OrderData[[#This Row],[Height (mm)]]),"", IF(ISBLANK(OrderData[[#This Row],[Quantity (default 1)]]), 1,OrderData[[#This Row],[Quantity (default 1)]]))</f>
        <v/>
      </c>
      <c r="O562" s="4" t="str">
        <f t="array" aca="true" ref="O56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2" s="4" t="str">
        <f t="array" aca="true" ref="P56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2" s="4" t="str">
        <f t="array" aca="true" ref="Q562">IF(COUNTA(OrderData[[#This Row],[Box Style]],OrderData[[#This Row],[Height (mm)]:[Depth (mm)]])=0,"",_xlfn.XLOOKUP(1, ((MIN(OrderData[[#This Row],[Board H]:[Board W]]) &gt;=BoardSize[Min H]) *(MIN(OrderData[[#This Row],[Board H]:[Board W]]) &lt;BoardSize[Max H])),BoardSize[Size],"?",1))</f>
        <v/>
      </c>
      <c r="R562" s="4" t="str">
        <f t="array" aca="true" ref="R562">IF(COUNTA(OrderData[[#This Row],[Box Style]], OrderData[[#This Row],[Height (mm)]:[Depth (mm)]])=0, "",_xlfn.XLOOKUP(1,  (MAX(OrderData[[#This Row],[Board H]:[Board W]]) &gt;= BoardSize[Min W])  *(MAX(OrderData[[#This Row],[Board H]:[Board W]]) &lt; BoardSize[Max W]),  BoardSize[Size],  "?",1 ))</f>
        <v/>
      </c>
      <c r="S56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2" s="65" t="str">
        <f t="array" aca="true" ref="T56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2" s="39" t="str">
        <f t="array" aca="true" ref="U56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2" s="35" t="str">
        <f t="array" aca="true" ref="V56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2" s="66"/>
    </row>
    <row r="563" spans="2:23" customHeight="1">
      <c r="B563" s="64" t="str">
        <f>IF(COUNTA(OrderData[[#This Row],[Box Style]], OrderData[[#This Row],[Height (mm)]:[Depth (mm)]]) = 0, "", IF(ISNUMBER(B562),  B562+1,  1))</f>
        <v/>
      </c>
      <c r="C563" s="41"/>
      <c r="D563" s="41"/>
      <c r="E563" s="9"/>
      <c r="F563" s="25"/>
      <c r="G563" s="42"/>
      <c r="H563" s="42"/>
      <c r="I563" s="42"/>
      <c r="J563" s="42"/>
      <c r="K563" s="28"/>
      <c r="L563" s="25"/>
      <c r="M563" s="25"/>
      <c r="N563" s="4" t="str">
        <f>IF(ISBLANK(OrderData[[#This Row],[Height (mm)]]),"", IF(ISBLANK(OrderData[[#This Row],[Quantity (default 1)]]), 1,OrderData[[#This Row],[Quantity (default 1)]]))</f>
        <v/>
      </c>
      <c r="O563" s="4" t="str">
        <f t="array" aca="true" ref="O56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3" s="4" t="str">
        <f t="array" aca="true" ref="P56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3" s="4" t="str">
        <f t="array" aca="true" ref="Q563">IF(COUNTA(OrderData[[#This Row],[Box Style]],OrderData[[#This Row],[Height (mm)]:[Depth (mm)]])=0,"",_xlfn.XLOOKUP(1, ((MIN(OrderData[[#This Row],[Board H]:[Board W]]) &gt;=BoardSize[Min H]) *(MIN(OrderData[[#This Row],[Board H]:[Board W]]) &lt;BoardSize[Max H])),BoardSize[Size],"?",1))</f>
        <v/>
      </c>
      <c r="R563" s="4" t="str">
        <f t="array" aca="true" ref="R563">IF(COUNTA(OrderData[[#This Row],[Box Style]], OrderData[[#This Row],[Height (mm)]:[Depth (mm)]])=0, "",_xlfn.XLOOKUP(1,  (MAX(OrderData[[#This Row],[Board H]:[Board W]]) &gt;= BoardSize[Min W])  *(MAX(OrderData[[#This Row],[Board H]:[Board W]]) &lt; BoardSize[Max W]),  BoardSize[Size],  "?",1 ))</f>
        <v/>
      </c>
      <c r="S56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3" s="65" t="str">
        <f t="array" aca="true" ref="T56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3" s="39" t="str">
        <f t="array" aca="true" ref="U56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3" s="35" t="str">
        <f t="array" aca="true" ref="V56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3" s="66"/>
    </row>
    <row r="564" spans="2:23" customHeight="1">
      <c r="B564" s="64" t="str">
        <f>IF(COUNTA(OrderData[[#This Row],[Box Style]], OrderData[[#This Row],[Height (mm)]:[Depth (mm)]]) = 0, "", IF(ISNUMBER(B563),  B563+1,  1))</f>
        <v/>
      </c>
      <c r="C564" s="41"/>
      <c r="D564" s="41"/>
      <c r="E564" s="9"/>
      <c r="F564" s="25"/>
      <c r="G564" s="42"/>
      <c r="H564" s="42"/>
      <c r="I564" s="42"/>
      <c r="J564" s="42"/>
      <c r="K564" s="28"/>
      <c r="L564" s="25"/>
      <c r="M564" s="25"/>
      <c r="N564" s="4" t="str">
        <f>IF(ISBLANK(OrderData[[#This Row],[Height (mm)]]),"", IF(ISBLANK(OrderData[[#This Row],[Quantity (default 1)]]), 1,OrderData[[#This Row],[Quantity (default 1)]]))</f>
        <v/>
      </c>
      <c r="O564" s="4" t="str">
        <f t="array" aca="true" ref="O56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4" s="4" t="str">
        <f t="array" aca="true" ref="P56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4" s="4" t="str">
        <f t="array" aca="true" ref="Q564">IF(COUNTA(OrderData[[#This Row],[Box Style]],OrderData[[#This Row],[Height (mm)]:[Depth (mm)]])=0,"",_xlfn.XLOOKUP(1, ((MIN(OrderData[[#This Row],[Board H]:[Board W]]) &gt;=BoardSize[Min H]) *(MIN(OrderData[[#This Row],[Board H]:[Board W]]) &lt;BoardSize[Max H])),BoardSize[Size],"?",1))</f>
        <v/>
      </c>
      <c r="R564" s="4" t="str">
        <f t="array" aca="true" ref="R564">IF(COUNTA(OrderData[[#This Row],[Box Style]], OrderData[[#This Row],[Height (mm)]:[Depth (mm)]])=0, "",_xlfn.XLOOKUP(1,  (MAX(OrderData[[#This Row],[Board H]:[Board W]]) &gt;= BoardSize[Min W])  *(MAX(OrderData[[#This Row],[Board H]:[Board W]]) &lt; BoardSize[Max W]),  BoardSize[Size],  "?",1 ))</f>
        <v/>
      </c>
      <c r="S56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4" s="65" t="str">
        <f t="array" aca="true" ref="T56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4" s="39" t="str">
        <f t="array" aca="true" ref="U56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4" s="35" t="str">
        <f t="array" aca="true" ref="V56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4" s="66"/>
    </row>
    <row r="565" spans="2:23" customHeight="1">
      <c r="B565" s="64" t="str">
        <f>IF(COUNTA(OrderData[[#This Row],[Box Style]], OrderData[[#This Row],[Height (mm)]:[Depth (mm)]]) = 0, "", IF(ISNUMBER(B564),  B564+1,  1))</f>
        <v/>
      </c>
      <c r="C565" s="41"/>
      <c r="D565" s="41"/>
      <c r="E565" s="9"/>
      <c r="F565" s="25"/>
      <c r="G565" s="42"/>
      <c r="H565" s="42"/>
      <c r="I565" s="42"/>
      <c r="J565" s="42"/>
      <c r="K565" s="28"/>
      <c r="L565" s="25"/>
      <c r="M565" s="25"/>
      <c r="N565" s="4" t="str">
        <f>IF(ISBLANK(OrderData[[#This Row],[Height (mm)]]),"", IF(ISBLANK(OrderData[[#This Row],[Quantity (default 1)]]), 1,OrderData[[#This Row],[Quantity (default 1)]]))</f>
        <v/>
      </c>
      <c r="O565" s="4" t="str">
        <f t="array" aca="true" ref="O56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5" s="4" t="str">
        <f t="array" aca="true" ref="P56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5" s="4" t="str">
        <f t="array" aca="true" ref="Q565">IF(COUNTA(OrderData[[#This Row],[Box Style]],OrderData[[#This Row],[Height (mm)]:[Depth (mm)]])=0,"",_xlfn.XLOOKUP(1, ((MIN(OrderData[[#This Row],[Board H]:[Board W]]) &gt;=BoardSize[Min H]) *(MIN(OrderData[[#This Row],[Board H]:[Board W]]) &lt;BoardSize[Max H])),BoardSize[Size],"?",1))</f>
        <v/>
      </c>
      <c r="R565" s="4" t="str">
        <f t="array" aca="true" ref="R565">IF(COUNTA(OrderData[[#This Row],[Box Style]], OrderData[[#This Row],[Height (mm)]:[Depth (mm)]])=0, "",_xlfn.XLOOKUP(1,  (MAX(OrderData[[#This Row],[Board H]:[Board W]]) &gt;= BoardSize[Min W])  *(MAX(OrderData[[#This Row],[Board H]:[Board W]]) &lt; BoardSize[Max W]),  BoardSize[Size],  "?",1 ))</f>
        <v/>
      </c>
      <c r="S56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5" s="65" t="str">
        <f t="array" aca="true" ref="T56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5" s="39" t="str">
        <f t="array" aca="true" ref="U56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5" s="35" t="str">
        <f t="array" aca="true" ref="V56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5" s="66"/>
    </row>
    <row r="566" spans="2:23" customHeight="1">
      <c r="B566" s="64" t="str">
        <f>IF(COUNTA(OrderData[[#This Row],[Box Style]], OrderData[[#This Row],[Height (mm)]:[Depth (mm)]]) = 0, "", IF(ISNUMBER(B565),  B565+1,  1))</f>
        <v/>
      </c>
      <c r="C566" s="41"/>
      <c r="D566" s="41"/>
      <c r="E566" s="9"/>
      <c r="F566" s="25"/>
      <c r="G566" s="42"/>
      <c r="H566" s="42"/>
      <c r="I566" s="42"/>
      <c r="J566" s="42"/>
      <c r="K566" s="28"/>
      <c r="L566" s="25"/>
      <c r="M566" s="25"/>
      <c r="N566" s="4" t="str">
        <f>IF(ISBLANK(OrderData[[#This Row],[Height (mm)]]),"", IF(ISBLANK(OrderData[[#This Row],[Quantity (default 1)]]), 1,OrderData[[#This Row],[Quantity (default 1)]]))</f>
        <v/>
      </c>
      <c r="O566" s="4" t="str">
        <f t="array" aca="true" ref="O56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6" s="4" t="str">
        <f t="array" aca="true" ref="P56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6" s="4" t="str">
        <f t="array" aca="true" ref="Q566">IF(COUNTA(OrderData[[#This Row],[Box Style]],OrderData[[#This Row],[Height (mm)]:[Depth (mm)]])=0,"",_xlfn.XLOOKUP(1, ((MIN(OrderData[[#This Row],[Board H]:[Board W]]) &gt;=BoardSize[Min H]) *(MIN(OrderData[[#This Row],[Board H]:[Board W]]) &lt;BoardSize[Max H])),BoardSize[Size],"?",1))</f>
        <v/>
      </c>
      <c r="R566" s="4" t="str">
        <f t="array" aca="true" ref="R566">IF(COUNTA(OrderData[[#This Row],[Box Style]], OrderData[[#This Row],[Height (mm)]:[Depth (mm)]])=0, "",_xlfn.XLOOKUP(1,  (MAX(OrderData[[#This Row],[Board H]:[Board W]]) &gt;= BoardSize[Min W])  *(MAX(OrderData[[#This Row],[Board H]:[Board W]]) &lt; BoardSize[Max W]),  BoardSize[Size],  "?",1 ))</f>
        <v/>
      </c>
      <c r="S56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6" s="65" t="str">
        <f t="array" aca="true" ref="T56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6" s="39" t="str">
        <f t="array" aca="true" ref="U56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6" s="35" t="str">
        <f t="array" aca="true" ref="V56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6" s="66"/>
    </row>
    <row r="567" spans="2:23" customHeight="1">
      <c r="B567" s="64" t="str">
        <f>IF(COUNTA(OrderData[[#This Row],[Box Style]], OrderData[[#This Row],[Height (mm)]:[Depth (mm)]]) = 0, "", IF(ISNUMBER(B566),  B566+1,  1))</f>
        <v/>
      </c>
      <c r="C567" s="41"/>
      <c r="D567" s="41"/>
      <c r="E567" s="9"/>
      <c r="F567" s="25"/>
      <c r="G567" s="42"/>
      <c r="H567" s="42"/>
      <c r="I567" s="42"/>
      <c r="J567" s="42"/>
      <c r="K567" s="28"/>
      <c r="L567" s="25"/>
      <c r="M567" s="25"/>
      <c r="N567" s="4" t="str">
        <f>IF(ISBLANK(OrderData[[#This Row],[Height (mm)]]),"", IF(ISBLANK(OrderData[[#This Row],[Quantity (default 1)]]), 1,OrderData[[#This Row],[Quantity (default 1)]]))</f>
        <v/>
      </c>
      <c r="O567" s="4" t="str">
        <f t="array" aca="true" ref="O56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7" s="4" t="str">
        <f t="array" aca="true" ref="P56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7" s="4" t="str">
        <f t="array" aca="true" ref="Q567">IF(COUNTA(OrderData[[#This Row],[Box Style]],OrderData[[#This Row],[Height (mm)]:[Depth (mm)]])=0,"",_xlfn.XLOOKUP(1, ((MIN(OrderData[[#This Row],[Board H]:[Board W]]) &gt;=BoardSize[Min H]) *(MIN(OrderData[[#This Row],[Board H]:[Board W]]) &lt;BoardSize[Max H])),BoardSize[Size],"?",1))</f>
        <v/>
      </c>
      <c r="R567" s="4" t="str">
        <f t="array" aca="true" ref="R567">IF(COUNTA(OrderData[[#This Row],[Box Style]], OrderData[[#This Row],[Height (mm)]:[Depth (mm)]])=0, "",_xlfn.XLOOKUP(1,  (MAX(OrderData[[#This Row],[Board H]:[Board W]]) &gt;= BoardSize[Min W])  *(MAX(OrderData[[#This Row],[Board H]:[Board W]]) &lt; BoardSize[Max W]),  BoardSize[Size],  "?",1 ))</f>
        <v/>
      </c>
      <c r="S56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7" s="65" t="str">
        <f t="array" aca="true" ref="T56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7" s="39" t="str">
        <f t="array" aca="true" ref="U56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7" s="35" t="str">
        <f t="array" aca="true" ref="V56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7" s="66"/>
    </row>
    <row r="568" spans="2:23" customHeight="1">
      <c r="B568" s="64" t="str">
        <f>IF(COUNTA(OrderData[[#This Row],[Box Style]], OrderData[[#This Row],[Height (mm)]:[Depth (mm)]]) = 0, "", IF(ISNUMBER(B567),  B567+1,  1))</f>
        <v/>
      </c>
      <c r="C568" s="41"/>
      <c r="D568" s="41"/>
      <c r="E568" s="9"/>
      <c r="F568" s="25"/>
      <c r="G568" s="42"/>
      <c r="H568" s="42"/>
      <c r="I568" s="42"/>
      <c r="J568" s="42"/>
      <c r="K568" s="28"/>
      <c r="L568" s="25"/>
      <c r="M568" s="25"/>
      <c r="N568" s="4" t="str">
        <f>IF(ISBLANK(OrderData[[#This Row],[Height (mm)]]),"", IF(ISBLANK(OrderData[[#This Row],[Quantity (default 1)]]), 1,OrderData[[#This Row],[Quantity (default 1)]]))</f>
        <v/>
      </c>
      <c r="O568" s="4" t="str">
        <f t="array" aca="true" ref="O56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8" s="4" t="str">
        <f t="array" aca="true" ref="P56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8" s="4" t="str">
        <f t="array" aca="true" ref="Q568">IF(COUNTA(OrderData[[#This Row],[Box Style]],OrderData[[#This Row],[Height (mm)]:[Depth (mm)]])=0,"",_xlfn.XLOOKUP(1, ((MIN(OrderData[[#This Row],[Board H]:[Board W]]) &gt;=BoardSize[Min H]) *(MIN(OrderData[[#This Row],[Board H]:[Board W]]) &lt;BoardSize[Max H])),BoardSize[Size],"?",1))</f>
        <v/>
      </c>
      <c r="R568" s="4" t="str">
        <f t="array" aca="true" ref="R568">IF(COUNTA(OrderData[[#This Row],[Box Style]], OrderData[[#This Row],[Height (mm)]:[Depth (mm)]])=0, "",_xlfn.XLOOKUP(1,  (MAX(OrderData[[#This Row],[Board H]:[Board W]]) &gt;= BoardSize[Min W])  *(MAX(OrderData[[#This Row],[Board H]:[Board W]]) &lt; BoardSize[Max W]),  BoardSize[Size],  "?",1 ))</f>
        <v/>
      </c>
      <c r="S56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8" s="65" t="str">
        <f t="array" aca="true" ref="T56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8" s="39" t="str">
        <f t="array" aca="true" ref="U56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8" s="35" t="str">
        <f t="array" aca="true" ref="V56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8" s="66"/>
    </row>
    <row r="569" spans="2:23" customHeight="1">
      <c r="B569" s="64" t="str">
        <f>IF(COUNTA(OrderData[[#This Row],[Box Style]], OrderData[[#This Row],[Height (mm)]:[Depth (mm)]]) = 0, "", IF(ISNUMBER(B568),  B568+1,  1))</f>
        <v/>
      </c>
      <c r="C569" s="41"/>
      <c r="D569" s="41"/>
      <c r="E569" s="9"/>
      <c r="F569" s="25"/>
      <c r="G569" s="42"/>
      <c r="H569" s="42"/>
      <c r="I569" s="42"/>
      <c r="J569" s="42"/>
      <c r="K569" s="28"/>
      <c r="L569" s="25"/>
      <c r="M569" s="25"/>
      <c r="N569" s="4" t="str">
        <f>IF(ISBLANK(OrderData[[#This Row],[Height (mm)]]),"", IF(ISBLANK(OrderData[[#This Row],[Quantity (default 1)]]), 1,OrderData[[#This Row],[Quantity (default 1)]]))</f>
        <v/>
      </c>
      <c r="O569" s="4" t="str">
        <f t="array" aca="true" ref="O56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69" s="4" t="str">
        <f t="array" aca="true" ref="P56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69" s="4" t="str">
        <f t="array" aca="true" ref="Q569">IF(COUNTA(OrderData[[#This Row],[Box Style]],OrderData[[#This Row],[Height (mm)]:[Depth (mm)]])=0,"",_xlfn.XLOOKUP(1, ((MIN(OrderData[[#This Row],[Board H]:[Board W]]) &gt;=BoardSize[Min H]) *(MIN(OrderData[[#This Row],[Board H]:[Board W]]) &lt;BoardSize[Max H])),BoardSize[Size],"?",1))</f>
        <v/>
      </c>
      <c r="R569" s="4" t="str">
        <f t="array" aca="true" ref="R569">IF(COUNTA(OrderData[[#This Row],[Box Style]], OrderData[[#This Row],[Height (mm)]:[Depth (mm)]])=0, "",_xlfn.XLOOKUP(1,  (MAX(OrderData[[#This Row],[Board H]:[Board W]]) &gt;= BoardSize[Min W])  *(MAX(OrderData[[#This Row],[Board H]:[Board W]]) &lt; BoardSize[Max W]),  BoardSize[Size],  "?",1 ))</f>
        <v/>
      </c>
      <c r="S56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69" s="65" t="str">
        <f t="array" aca="true" ref="T56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69" s="39" t="str">
        <f t="array" aca="true" ref="U56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69" s="35" t="str">
        <f t="array" aca="true" ref="V56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69" s="66"/>
    </row>
    <row r="570" spans="2:23" customHeight="1">
      <c r="B570" s="64" t="str">
        <f>IF(COUNTA(OrderData[[#This Row],[Box Style]], OrderData[[#This Row],[Height (mm)]:[Depth (mm)]]) = 0, "", IF(ISNUMBER(B569),  B569+1,  1))</f>
        <v/>
      </c>
      <c r="C570" s="41"/>
      <c r="D570" s="41"/>
      <c r="E570" s="9"/>
      <c r="F570" s="25"/>
      <c r="G570" s="42"/>
      <c r="H570" s="42"/>
      <c r="I570" s="42"/>
      <c r="J570" s="42"/>
      <c r="K570" s="28"/>
      <c r="L570" s="25"/>
      <c r="M570" s="25"/>
      <c r="N570" s="4" t="str">
        <f>IF(ISBLANK(OrderData[[#This Row],[Height (mm)]]),"", IF(ISBLANK(OrderData[[#This Row],[Quantity (default 1)]]), 1,OrderData[[#This Row],[Quantity (default 1)]]))</f>
        <v/>
      </c>
      <c r="O570" s="4" t="str">
        <f t="array" aca="true" ref="O57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0" s="4" t="str">
        <f t="array" aca="true" ref="P57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0" s="4" t="str">
        <f t="array" aca="true" ref="Q570">IF(COUNTA(OrderData[[#This Row],[Box Style]],OrderData[[#This Row],[Height (mm)]:[Depth (mm)]])=0,"",_xlfn.XLOOKUP(1, ((MIN(OrderData[[#This Row],[Board H]:[Board W]]) &gt;=BoardSize[Min H]) *(MIN(OrderData[[#This Row],[Board H]:[Board W]]) &lt;BoardSize[Max H])),BoardSize[Size],"?",1))</f>
        <v/>
      </c>
      <c r="R570" s="4" t="str">
        <f t="array" aca="true" ref="R570">IF(COUNTA(OrderData[[#This Row],[Box Style]], OrderData[[#This Row],[Height (mm)]:[Depth (mm)]])=0, "",_xlfn.XLOOKUP(1,  (MAX(OrderData[[#This Row],[Board H]:[Board W]]) &gt;= BoardSize[Min W])  *(MAX(OrderData[[#This Row],[Board H]:[Board W]]) &lt; BoardSize[Max W]),  BoardSize[Size],  "?",1 ))</f>
        <v/>
      </c>
      <c r="S57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0" s="65" t="str">
        <f t="array" aca="true" ref="T57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0" s="39" t="str">
        <f t="array" aca="true" ref="U57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0" s="35" t="str">
        <f t="array" aca="true" ref="V57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0" s="66"/>
    </row>
    <row r="571" spans="2:23" customHeight="1">
      <c r="B571" s="64" t="str">
        <f>IF(COUNTA(OrderData[[#This Row],[Box Style]], OrderData[[#This Row],[Height (mm)]:[Depth (mm)]]) = 0, "", IF(ISNUMBER(B570),  B570+1,  1))</f>
        <v/>
      </c>
      <c r="C571" s="41"/>
      <c r="D571" s="41"/>
      <c r="E571" s="9"/>
      <c r="F571" s="25"/>
      <c r="G571" s="42"/>
      <c r="H571" s="42"/>
      <c r="I571" s="42"/>
      <c r="J571" s="42"/>
      <c r="K571" s="28"/>
      <c r="L571" s="25"/>
      <c r="M571" s="25"/>
      <c r="N571" s="4" t="str">
        <f>IF(ISBLANK(OrderData[[#This Row],[Height (mm)]]),"", IF(ISBLANK(OrderData[[#This Row],[Quantity (default 1)]]), 1,OrderData[[#This Row],[Quantity (default 1)]]))</f>
        <v/>
      </c>
      <c r="O571" s="4" t="str">
        <f t="array" aca="true" ref="O57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1" s="4" t="str">
        <f t="array" aca="true" ref="P57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1" s="4" t="str">
        <f t="array" aca="true" ref="Q571">IF(COUNTA(OrderData[[#This Row],[Box Style]],OrderData[[#This Row],[Height (mm)]:[Depth (mm)]])=0,"",_xlfn.XLOOKUP(1, ((MIN(OrderData[[#This Row],[Board H]:[Board W]]) &gt;=BoardSize[Min H]) *(MIN(OrderData[[#This Row],[Board H]:[Board W]]) &lt;BoardSize[Max H])),BoardSize[Size],"?",1))</f>
        <v/>
      </c>
      <c r="R571" s="4" t="str">
        <f t="array" aca="true" ref="R571">IF(COUNTA(OrderData[[#This Row],[Box Style]], OrderData[[#This Row],[Height (mm)]:[Depth (mm)]])=0, "",_xlfn.XLOOKUP(1,  (MAX(OrderData[[#This Row],[Board H]:[Board W]]) &gt;= BoardSize[Min W])  *(MAX(OrderData[[#This Row],[Board H]:[Board W]]) &lt; BoardSize[Max W]),  BoardSize[Size],  "?",1 ))</f>
        <v/>
      </c>
      <c r="S57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1" s="65" t="str">
        <f t="array" aca="true" ref="T57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1" s="39" t="str">
        <f t="array" aca="true" ref="U57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1" s="35" t="str">
        <f t="array" aca="true" ref="V57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1" s="66"/>
    </row>
    <row r="572" spans="2:23" customHeight="1">
      <c r="B572" s="64" t="str">
        <f>IF(COUNTA(OrderData[[#This Row],[Box Style]], OrderData[[#This Row],[Height (mm)]:[Depth (mm)]]) = 0, "", IF(ISNUMBER(B571),  B571+1,  1))</f>
        <v/>
      </c>
      <c r="C572" s="41"/>
      <c r="D572" s="41"/>
      <c r="E572" s="9"/>
      <c r="F572" s="25"/>
      <c r="G572" s="42"/>
      <c r="H572" s="42"/>
      <c r="I572" s="42"/>
      <c r="J572" s="42"/>
      <c r="K572" s="28"/>
      <c r="L572" s="25"/>
      <c r="M572" s="25"/>
      <c r="N572" s="4" t="str">
        <f>IF(ISBLANK(OrderData[[#This Row],[Height (mm)]]),"", IF(ISBLANK(OrderData[[#This Row],[Quantity (default 1)]]), 1,OrderData[[#This Row],[Quantity (default 1)]]))</f>
        <v/>
      </c>
      <c r="O572" s="4" t="str">
        <f t="array" aca="true" ref="O57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2" s="4" t="str">
        <f t="array" aca="true" ref="P57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2" s="4" t="str">
        <f t="array" aca="true" ref="Q572">IF(COUNTA(OrderData[[#This Row],[Box Style]],OrderData[[#This Row],[Height (mm)]:[Depth (mm)]])=0,"",_xlfn.XLOOKUP(1, ((MIN(OrderData[[#This Row],[Board H]:[Board W]]) &gt;=BoardSize[Min H]) *(MIN(OrderData[[#This Row],[Board H]:[Board W]]) &lt;BoardSize[Max H])),BoardSize[Size],"?",1))</f>
        <v/>
      </c>
      <c r="R572" s="4" t="str">
        <f t="array" aca="true" ref="R572">IF(COUNTA(OrderData[[#This Row],[Box Style]], OrderData[[#This Row],[Height (mm)]:[Depth (mm)]])=0, "",_xlfn.XLOOKUP(1,  (MAX(OrderData[[#This Row],[Board H]:[Board W]]) &gt;= BoardSize[Min W])  *(MAX(OrderData[[#This Row],[Board H]:[Board W]]) &lt; BoardSize[Max W]),  BoardSize[Size],  "?",1 ))</f>
        <v/>
      </c>
      <c r="S57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2" s="65" t="str">
        <f t="array" aca="true" ref="T57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2" s="39" t="str">
        <f t="array" aca="true" ref="U57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2" s="35" t="str">
        <f t="array" aca="true" ref="V57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2" s="66"/>
    </row>
    <row r="573" spans="2:23" customHeight="1">
      <c r="B573" s="64" t="str">
        <f>IF(COUNTA(OrderData[[#This Row],[Box Style]], OrderData[[#This Row],[Height (mm)]:[Depth (mm)]]) = 0, "", IF(ISNUMBER(B572),  B572+1,  1))</f>
        <v/>
      </c>
      <c r="C573" s="41"/>
      <c r="D573" s="41"/>
      <c r="E573" s="9"/>
      <c r="F573" s="25"/>
      <c r="G573" s="42"/>
      <c r="H573" s="42"/>
      <c r="I573" s="42"/>
      <c r="J573" s="42"/>
      <c r="K573" s="28"/>
      <c r="L573" s="25"/>
      <c r="M573" s="25"/>
      <c r="N573" s="4" t="str">
        <f>IF(ISBLANK(OrderData[[#This Row],[Height (mm)]]),"", IF(ISBLANK(OrderData[[#This Row],[Quantity (default 1)]]), 1,OrderData[[#This Row],[Quantity (default 1)]]))</f>
        <v/>
      </c>
      <c r="O573" s="4" t="str">
        <f t="array" aca="true" ref="O57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3" s="4" t="str">
        <f t="array" aca="true" ref="P57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3" s="4" t="str">
        <f t="array" aca="true" ref="Q573">IF(COUNTA(OrderData[[#This Row],[Box Style]],OrderData[[#This Row],[Height (mm)]:[Depth (mm)]])=0,"",_xlfn.XLOOKUP(1, ((MIN(OrderData[[#This Row],[Board H]:[Board W]]) &gt;=BoardSize[Min H]) *(MIN(OrderData[[#This Row],[Board H]:[Board W]]) &lt;BoardSize[Max H])),BoardSize[Size],"?",1))</f>
        <v/>
      </c>
      <c r="R573" s="4" t="str">
        <f t="array" aca="true" ref="R573">IF(COUNTA(OrderData[[#This Row],[Box Style]], OrderData[[#This Row],[Height (mm)]:[Depth (mm)]])=0, "",_xlfn.XLOOKUP(1,  (MAX(OrderData[[#This Row],[Board H]:[Board W]]) &gt;= BoardSize[Min W])  *(MAX(OrderData[[#This Row],[Board H]:[Board W]]) &lt; BoardSize[Max W]),  BoardSize[Size],  "?",1 ))</f>
        <v/>
      </c>
      <c r="S57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3" s="65" t="str">
        <f t="array" aca="true" ref="T57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3" s="39" t="str">
        <f t="array" aca="true" ref="U57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3" s="35" t="str">
        <f t="array" aca="true" ref="V57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3" s="66"/>
    </row>
    <row r="574" spans="2:23" customHeight="1">
      <c r="B574" s="64" t="str">
        <f>IF(COUNTA(OrderData[[#This Row],[Box Style]], OrderData[[#This Row],[Height (mm)]:[Depth (mm)]]) = 0, "", IF(ISNUMBER(B573),  B573+1,  1))</f>
        <v/>
      </c>
      <c r="C574" s="41"/>
      <c r="D574" s="41"/>
      <c r="E574" s="9"/>
      <c r="F574" s="25"/>
      <c r="G574" s="42"/>
      <c r="H574" s="42"/>
      <c r="I574" s="42"/>
      <c r="J574" s="42"/>
      <c r="K574" s="28"/>
      <c r="L574" s="25"/>
      <c r="M574" s="25"/>
      <c r="N574" s="4" t="str">
        <f>IF(ISBLANK(OrderData[[#This Row],[Height (mm)]]),"", IF(ISBLANK(OrderData[[#This Row],[Quantity (default 1)]]), 1,OrderData[[#This Row],[Quantity (default 1)]]))</f>
        <v/>
      </c>
      <c r="O574" s="4" t="str">
        <f t="array" aca="true" ref="O57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4" s="4" t="str">
        <f t="array" aca="true" ref="P57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4" s="4" t="str">
        <f t="array" aca="true" ref="Q574">IF(COUNTA(OrderData[[#This Row],[Box Style]],OrderData[[#This Row],[Height (mm)]:[Depth (mm)]])=0,"",_xlfn.XLOOKUP(1, ((MIN(OrderData[[#This Row],[Board H]:[Board W]]) &gt;=BoardSize[Min H]) *(MIN(OrderData[[#This Row],[Board H]:[Board W]]) &lt;BoardSize[Max H])),BoardSize[Size],"?",1))</f>
        <v/>
      </c>
      <c r="R574" s="4" t="str">
        <f t="array" aca="true" ref="R574">IF(COUNTA(OrderData[[#This Row],[Box Style]], OrderData[[#This Row],[Height (mm)]:[Depth (mm)]])=0, "",_xlfn.XLOOKUP(1,  (MAX(OrderData[[#This Row],[Board H]:[Board W]]) &gt;= BoardSize[Min W])  *(MAX(OrderData[[#This Row],[Board H]:[Board W]]) &lt; BoardSize[Max W]),  BoardSize[Size],  "?",1 ))</f>
        <v/>
      </c>
      <c r="S57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4" s="65" t="str">
        <f t="array" aca="true" ref="T57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4" s="39" t="str">
        <f t="array" aca="true" ref="U57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4" s="35" t="str">
        <f t="array" aca="true" ref="V57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4" s="66"/>
    </row>
    <row r="575" spans="2:23" customHeight="1">
      <c r="B575" s="64" t="str">
        <f>IF(COUNTA(OrderData[[#This Row],[Box Style]], OrderData[[#This Row],[Height (mm)]:[Depth (mm)]]) = 0, "", IF(ISNUMBER(B574),  B574+1,  1))</f>
        <v/>
      </c>
      <c r="C575" s="41"/>
      <c r="D575" s="41"/>
      <c r="E575" s="9"/>
      <c r="F575" s="25"/>
      <c r="G575" s="42"/>
      <c r="H575" s="42"/>
      <c r="I575" s="42"/>
      <c r="J575" s="42"/>
      <c r="K575" s="28"/>
      <c r="L575" s="25"/>
      <c r="M575" s="25"/>
      <c r="N575" s="4" t="str">
        <f>IF(ISBLANK(OrderData[[#This Row],[Height (mm)]]),"", IF(ISBLANK(OrderData[[#This Row],[Quantity (default 1)]]), 1,OrderData[[#This Row],[Quantity (default 1)]]))</f>
        <v/>
      </c>
      <c r="O575" s="4" t="str">
        <f t="array" aca="true" ref="O57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5" s="4" t="str">
        <f t="array" aca="true" ref="P57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5" s="4" t="str">
        <f t="array" aca="true" ref="Q575">IF(COUNTA(OrderData[[#This Row],[Box Style]],OrderData[[#This Row],[Height (mm)]:[Depth (mm)]])=0,"",_xlfn.XLOOKUP(1, ((MIN(OrderData[[#This Row],[Board H]:[Board W]]) &gt;=BoardSize[Min H]) *(MIN(OrderData[[#This Row],[Board H]:[Board W]]) &lt;BoardSize[Max H])),BoardSize[Size],"?",1))</f>
        <v/>
      </c>
      <c r="R575" s="4" t="str">
        <f t="array" aca="true" ref="R575">IF(COUNTA(OrderData[[#This Row],[Box Style]], OrderData[[#This Row],[Height (mm)]:[Depth (mm)]])=0, "",_xlfn.XLOOKUP(1,  (MAX(OrderData[[#This Row],[Board H]:[Board W]]) &gt;= BoardSize[Min W])  *(MAX(OrderData[[#This Row],[Board H]:[Board W]]) &lt; BoardSize[Max W]),  BoardSize[Size],  "?",1 ))</f>
        <v/>
      </c>
      <c r="S57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5" s="65" t="str">
        <f t="array" aca="true" ref="T57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5" s="39" t="str">
        <f t="array" aca="true" ref="U57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5" s="35" t="str">
        <f t="array" aca="true" ref="V57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5" s="66"/>
    </row>
    <row r="576" spans="2:23" customHeight="1">
      <c r="B576" s="64" t="str">
        <f>IF(COUNTA(OrderData[[#This Row],[Box Style]], OrderData[[#This Row],[Height (mm)]:[Depth (mm)]]) = 0, "", IF(ISNUMBER(B575),  B575+1,  1))</f>
        <v/>
      </c>
      <c r="C576" s="41"/>
      <c r="D576" s="41"/>
      <c r="E576" s="9"/>
      <c r="F576" s="25"/>
      <c r="G576" s="42"/>
      <c r="H576" s="42"/>
      <c r="I576" s="42"/>
      <c r="J576" s="42"/>
      <c r="K576" s="28"/>
      <c r="L576" s="25"/>
      <c r="M576" s="25"/>
      <c r="N576" s="4" t="str">
        <f>IF(ISBLANK(OrderData[[#This Row],[Height (mm)]]),"", IF(ISBLANK(OrderData[[#This Row],[Quantity (default 1)]]), 1,OrderData[[#This Row],[Quantity (default 1)]]))</f>
        <v/>
      </c>
      <c r="O576" s="4" t="str">
        <f t="array" aca="true" ref="O57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6" s="4" t="str">
        <f t="array" aca="true" ref="P57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6" s="4" t="str">
        <f t="array" aca="true" ref="Q576">IF(COUNTA(OrderData[[#This Row],[Box Style]],OrderData[[#This Row],[Height (mm)]:[Depth (mm)]])=0,"",_xlfn.XLOOKUP(1, ((MIN(OrderData[[#This Row],[Board H]:[Board W]]) &gt;=BoardSize[Min H]) *(MIN(OrderData[[#This Row],[Board H]:[Board W]]) &lt;BoardSize[Max H])),BoardSize[Size],"?",1))</f>
        <v/>
      </c>
      <c r="R576" s="4" t="str">
        <f t="array" aca="true" ref="R576">IF(COUNTA(OrderData[[#This Row],[Box Style]], OrderData[[#This Row],[Height (mm)]:[Depth (mm)]])=0, "",_xlfn.XLOOKUP(1,  (MAX(OrderData[[#This Row],[Board H]:[Board W]]) &gt;= BoardSize[Min W])  *(MAX(OrderData[[#This Row],[Board H]:[Board W]]) &lt; BoardSize[Max W]),  BoardSize[Size],  "?",1 ))</f>
        <v/>
      </c>
      <c r="S57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6" s="65" t="str">
        <f t="array" aca="true" ref="T57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6" s="39" t="str">
        <f t="array" aca="true" ref="U57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6" s="35" t="str">
        <f t="array" aca="true" ref="V57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6" s="66"/>
    </row>
    <row r="577" spans="2:23" customHeight="1">
      <c r="B577" s="64" t="str">
        <f>IF(COUNTA(OrderData[[#This Row],[Box Style]], OrderData[[#This Row],[Height (mm)]:[Depth (mm)]]) = 0, "", IF(ISNUMBER(B576),  B576+1,  1))</f>
        <v/>
      </c>
      <c r="C577" s="41"/>
      <c r="D577" s="41"/>
      <c r="E577" s="9"/>
      <c r="F577" s="25"/>
      <c r="G577" s="42"/>
      <c r="H577" s="42"/>
      <c r="I577" s="42"/>
      <c r="J577" s="42"/>
      <c r="K577" s="28"/>
      <c r="L577" s="25"/>
      <c r="M577" s="25"/>
      <c r="N577" s="4" t="str">
        <f>IF(ISBLANK(OrderData[[#This Row],[Height (mm)]]),"", IF(ISBLANK(OrderData[[#This Row],[Quantity (default 1)]]), 1,OrderData[[#This Row],[Quantity (default 1)]]))</f>
        <v/>
      </c>
      <c r="O577" s="4" t="str">
        <f t="array" aca="true" ref="O57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7" s="4" t="str">
        <f t="array" aca="true" ref="P57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7" s="4" t="str">
        <f t="array" aca="true" ref="Q577">IF(COUNTA(OrderData[[#This Row],[Box Style]],OrderData[[#This Row],[Height (mm)]:[Depth (mm)]])=0,"",_xlfn.XLOOKUP(1, ((MIN(OrderData[[#This Row],[Board H]:[Board W]]) &gt;=BoardSize[Min H]) *(MIN(OrderData[[#This Row],[Board H]:[Board W]]) &lt;BoardSize[Max H])),BoardSize[Size],"?",1))</f>
        <v/>
      </c>
      <c r="R577" s="4" t="str">
        <f t="array" aca="true" ref="R577">IF(COUNTA(OrderData[[#This Row],[Box Style]], OrderData[[#This Row],[Height (mm)]:[Depth (mm)]])=0, "",_xlfn.XLOOKUP(1,  (MAX(OrderData[[#This Row],[Board H]:[Board W]]) &gt;= BoardSize[Min W])  *(MAX(OrderData[[#This Row],[Board H]:[Board W]]) &lt; BoardSize[Max W]),  BoardSize[Size],  "?",1 ))</f>
        <v/>
      </c>
      <c r="S57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7" s="65" t="str">
        <f t="array" aca="true" ref="T57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7" s="39" t="str">
        <f t="array" aca="true" ref="U57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7" s="35" t="str">
        <f t="array" aca="true" ref="V57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7" s="66"/>
    </row>
    <row r="578" spans="2:23" customHeight="1">
      <c r="B578" s="64" t="str">
        <f>IF(COUNTA(OrderData[[#This Row],[Box Style]], OrderData[[#This Row],[Height (mm)]:[Depth (mm)]]) = 0, "", IF(ISNUMBER(B577),  B577+1,  1))</f>
        <v/>
      </c>
      <c r="C578" s="41"/>
      <c r="D578" s="41"/>
      <c r="E578" s="9"/>
      <c r="F578" s="25"/>
      <c r="G578" s="42"/>
      <c r="H578" s="42"/>
      <c r="I578" s="42"/>
      <c r="J578" s="42"/>
      <c r="K578" s="28"/>
      <c r="L578" s="25"/>
      <c r="M578" s="25"/>
      <c r="N578" s="4" t="str">
        <f>IF(ISBLANK(OrderData[[#This Row],[Height (mm)]]),"", IF(ISBLANK(OrderData[[#This Row],[Quantity (default 1)]]), 1,OrderData[[#This Row],[Quantity (default 1)]]))</f>
        <v/>
      </c>
      <c r="O578" s="4" t="str">
        <f t="array" aca="true" ref="O57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8" s="4" t="str">
        <f t="array" aca="true" ref="P57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8" s="4" t="str">
        <f t="array" aca="true" ref="Q578">IF(COUNTA(OrderData[[#This Row],[Box Style]],OrderData[[#This Row],[Height (mm)]:[Depth (mm)]])=0,"",_xlfn.XLOOKUP(1, ((MIN(OrderData[[#This Row],[Board H]:[Board W]]) &gt;=BoardSize[Min H]) *(MIN(OrderData[[#This Row],[Board H]:[Board W]]) &lt;BoardSize[Max H])),BoardSize[Size],"?",1))</f>
        <v/>
      </c>
      <c r="R578" s="4" t="str">
        <f t="array" aca="true" ref="R578">IF(COUNTA(OrderData[[#This Row],[Box Style]], OrderData[[#This Row],[Height (mm)]:[Depth (mm)]])=0, "",_xlfn.XLOOKUP(1,  (MAX(OrderData[[#This Row],[Board H]:[Board W]]) &gt;= BoardSize[Min W])  *(MAX(OrderData[[#This Row],[Board H]:[Board W]]) &lt; BoardSize[Max W]),  BoardSize[Size],  "?",1 ))</f>
        <v/>
      </c>
      <c r="S57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8" s="65" t="str">
        <f t="array" aca="true" ref="T57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8" s="39" t="str">
        <f t="array" aca="true" ref="U57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8" s="35" t="str">
        <f t="array" aca="true" ref="V57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8" s="66"/>
    </row>
    <row r="579" spans="2:23" customHeight="1">
      <c r="B579" s="64" t="str">
        <f>IF(COUNTA(OrderData[[#This Row],[Box Style]], OrderData[[#This Row],[Height (mm)]:[Depth (mm)]]) = 0, "", IF(ISNUMBER(B578),  B578+1,  1))</f>
        <v/>
      </c>
      <c r="C579" s="41"/>
      <c r="D579" s="41"/>
      <c r="E579" s="9"/>
      <c r="F579" s="25"/>
      <c r="G579" s="42"/>
      <c r="H579" s="42"/>
      <c r="I579" s="42"/>
      <c r="J579" s="42"/>
      <c r="K579" s="28"/>
      <c r="L579" s="25"/>
      <c r="M579" s="25"/>
      <c r="N579" s="4" t="str">
        <f>IF(ISBLANK(OrderData[[#This Row],[Height (mm)]]),"", IF(ISBLANK(OrderData[[#This Row],[Quantity (default 1)]]), 1,OrderData[[#This Row],[Quantity (default 1)]]))</f>
        <v/>
      </c>
      <c r="O579" s="4" t="str">
        <f t="array" aca="true" ref="O57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79" s="4" t="str">
        <f t="array" aca="true" ref="P57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79" s="4" t="str">
        <f t="array" aca="true" ref="Q579">IF(COUNTA(OrderData[[#This Row],[Box Style]],OrderData[[#This Row],[Height (mm)]:[Depth (mm)]])=0,"",_xlfn.XLOOKUP(1, ((MIN(OrderData[[#This Row],[Board H]:[Board W]]) &gt;=BoardSize[Min H]) *(MIN(OrderData[[#This Row],[Board H]:[Board W]]) &lt;BoardSize[Max H])),BoardSize[Size],"?",1))</f>
        <v/>
      </c>
      <c r="R579" s="4" t="str">
        <f t="array" aca="true" ref="R579">IF(COUNTA(OrderData[[#This Row],[Box Style]], OrderData[[#This Row],[Height (mm)]:[Depth (mm)]])=0, "",_xlfn.XLOOKUP(1,  (MAX(OrderData[[#This Row],[Board H]:[Board W]]) &gt;= BoardSize[Min W])  *(MAX(OrderData[[#This Row],[Board H]:[Board W]]) &lt; BoardSize[Max W]),  BoardSize[Size],  "?",1 ))</f>
        <v/>
      </c>
      <c r="S57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79" s="65" t="str">
        <f t="array" aca="true" ref="T57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79" s="39" t="str">
        <f t="array" aca="true" ref="U57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79" s="35" t="str">
        <f t="array" aca="true" ref="V57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79" s="66"/>
    </row>
    <row r="580" spans="2:23" customHeight="1">
      <c r="B580" s="64" t="str">
        <f>IF(COUNTA(OrderData[[#This Row],[Box Style]], OrderData[[#This Row],[Height (mm)]:[Depth (mm)]]) = 0, "", IF(ISNUMBER(B579),  B579+1,  1))</f>
        <v/>
      </c>
      <c r="C580" s="41"/>
      <c r="D580" s="41"/>
      <c r="E580" s="9"/>
      <c r="F580" s="25"/>
      <c r="G580" s="42"/>
      <c r="H580" s="42"/>
      <c r="I580" s="42"/>
      <c r="J580" s="42"/>
      <c r="K580" s="28"/>
      <c r="L580" s="25"/>
      <c r="M580" s="25"/>
      <c r="N580" s="4" t="str">
        <f>IF(ISBLANK(OrderData[[#This Row],[Height (mm)]]),"", IF(ISBLANK(OrderData[[#This Row],[Quantity (default 1)]]), 1,OrderData[[#This Row],[Quantity (default 1)]]))</f>
        <v/>
      </c>
      <c r="O580" s="4" t="str">
        <f t="array" aca="true" ref="O58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0" s="4" t="str">
        <f t="array" aca="true" ref="P58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0" s="4" t="str">
        <f t="array" aca="true" ref="Q580">IF(COUNTA(OrderData[[#This Row],[Box Style]],OrderData[[#This Row],[Height (mm)]:[Depth (mm)]])=0,"",_xlfn.XLOOKUP(1, ((MIN(OrderData[[#This Row],[Board H]:[Board W]]) &gt;=BoardSize[Min H]) *(MIN(OrderData[[#This Row],[Board H]:[Board W]]) &lt;BoardSize[Max H])),BoardSize[Size],"?",1))</f>
        <v/>
      </c>
      <c r="R580" s="4" t="str">
        <f t="array" aca="true" ref="R580">IF(COUNTA(OrderData[[#This Row],[Box Style]], OrderData[[#This Row],[Height (mm)]:[Depth (mm)]])=0, "",_xlfn.XLOOKUP(1,  (MAX(OrderData[[#This Row],[Board H]:[Board W]]) &gt;= BoardSize[Min W])  *(MAX(OrderData[[#This Row],[Board H]:[Board W]]) &lt; BoardSize[Max W]),  BoardSize[Size],  "?",1 ))</f>
        <v/>
      </c>
      <c r="S58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0" s="65" t="str">
        <f t="array" aca="true" ref="T58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0" s="39" t="str">
        <f t="array" aca="true" ref="U58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0" s="35" t="str">
        <f t="array" aca="true" ref="V58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0" s="66"/>
    </row>
    <row r="581" spans="2:23" customHeight="1">
      <c r="B581" s="64" t="str">
        <f>IF(COUNTA(OrderData[[#This Row],[Box Style]], OrderData[[#This Row],[Height (mm)]:[Depth (mm)]]) = 0, "", IF(ISNUMBER(B580),  B580+1,  1))</f>
        <v/>
      </c>
      <c r="C581" s="41"/>
      <c r="D581" s="41"/>
      <c r="E581" s="9"/>
      <c r="F581" s="25"/>
      <c r="G581" s="42"/>
      <c r="H581" s="42"/>
      <c r="I581" s="42"/>
      <c r="J581" s="42"/>
      <c r="K581" s="28"/>
      <c r="L581" s="25"/>
      <c r="M581" s="25"/>
      <c r="N581" s="4" t="str">
        <f>IF(ISBLANK(OrderData[[#This Row],[Height (mm)]]),"", IF(ISBLANK(OrderData[[#This Row],[Quantity (default 1)]]), 1,OrderData[[#This Row],[Quantity (default 1)]]))</f>
        <v/>
      </c>
      <c r="O581" s="4" t="str">
        <f t="array" aca="true" ref="O58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1" s="4" t="str">
        <f t="array" aca="true" ref="P58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1" s="4" t="str">
        <f t="array" aca="true" ref="Q581">IF(COUNTA(OrderData[[#This Row],[Box Style]],OrderData[[#This Row],[Height (mm)]:[Depth (mm)]])=0,"",_xlfn.XLOOKUP(1, ((MIN(OrderData[[#This Row],[Board H]:[Board W]]) &gt;=BoardSize[Min H]) *(MIN(OrderData[[#This Row],[Board H]:[Board W]]) &lt;BoardSize[Max H])),BoardSize[Size],"?",1))</f>
        <v/>
      </c>
      <c r="R581" s="4" t="str">
        <f t="array" aca="true" ref="R581">IF(COUNTA(OrderData[[#This Row],[Box Style]], OrderData[[#This Row],[Height (mm)]:[Depth (mm)]])=0, "",_xlfn.XLOOKUP(1,  (MAX(OrderData[[#This Row],[Board H]:[Board W]]) &gt;= BoardSize[Min W])  *(MAX(OrderData[[#This Row],[Board H]:[Board W]]) &lt; BoardSize[Max W]),  BoardSize[Size],  "?",1 ))</f>
        <v/>
      </c>
      <c r="S58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1" s="65" t="str">
        <f t="array" aca="true" ref="T58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1" s="39" t="str">
        <f t="array" aca="true" ref="U58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1" s="35" t="str">
        <f t="array" aca="true" ref="V58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1" s="66"/>
    </row>
    <row r="582" spans="2:23" customHeight="1">
      <c r="B582" s="64" t="str">
        <f>IF(COUNTA(OrderData[[#This Row],[Box Style]], OrderData[[#This Row],[Height (mm)]:[Depth (mm)]]) = 0, "", IF(ISNUMBER(B581),  B581+1,  1))</f>
        <v/>
      </c>
      <c r="C582" s="41"/>
      <c r="D582" s="41"/>
      <c r="E582" s="9"/>
      <c r="F582" s="25"/>
      <c r="G582" s="42"/>
      <c r="H582" s="42"/>
      <c r="I582" s="42"/>
      <c r="J582" s="42"/>
      <c r="K582" s="28"/>
      <c r="L582" s="25"/>
      <c r="M582" s="25"/>
      <c r="N582" s="4" t="str">
        <f>IF(ISBLANK(OrderData[[#This Row],[Height (mm)]]),"", IF(ISBLANK(OrderData[[#This Row],[Quantity (default 1)]]), 1,OrderData[[#This Row],[Quantity (default 1)]]))</f>
        <v/>
      </c>
      <c r="O582" s="4" t="str">
        <f t="array" aca="true" ref="O58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2" s="4" t="str">
        <f t="array" aca="true" ref="P58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2" s="4" t="str">
        <f t="array" aca="true" ref="Q582">IF(COUNTA(OrderData[[#This Row],[Box Style]],OrderData[[#This Row],[Height (mm)]:[Depth (mm)]])=0,"",_xlfn.XLOOKUP(1, ((MIN(OrderData[[#This Row],[Board H]:[Board W]]) &gt;=BoardSize[Min H]) *(MIN(OrderData[[#This Row],[Board H]:[Board W]]) &lt;BoardSize[Max H])),BoardSize[Size],"?",1))</f>
        <v/>
      </c>
      <c r="R582" s="4" t="str">
        <f t="array" aca="true" ref="R582">IF(COUNTA(OrderData[[#This Row],[Box Style]], OrderData[[#This Row],[Height (mm)]:[Depth (mm)]])=0, "",_xlfn.XLOOKUP(1,  (MAX(OrderData[[#This Row],[Board H]:[Board W]]) &gt;= BoardSize[Min W])  *(MAX(OrderData[[#This Row],[Board H]:[Board W]]) &lt; BoardSize[Max W]),  BoardSize[Size],  "?",1 ))</f>
        <v/>
      </c>
      <c r="S58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2" s="65" t="str">
        <f t="array" aca="true" ref="T58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2" s="39" t="str">
        <f t="array" aca="true" ref="U58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2" s="35" t="str">
        <f t="array" aca="true" ref="V58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2" s="66"/>
    </row>
    <row r="583" spans="2:23" customHeight="1">
      <c r="B583" s="64" t="str">
        <f>IF(COUNTA(OrderData[[#This Row],[Box Style]], OrderData[[#This Row],[Height (mm)]:[Depth (mm)]]) = 0, "", IF(ISNUMBER(B582),  B582+1,  1))</f>
        <v/>
      </c>
      <c r="C583" s="41"/>
      <c r="D583" s="41"/>
      <c r="E583" s="9"/>
      <c r="F583" s="25"/>
      <c r="G583" s="42"/>
      <c r="H583" s="42"/>
      <c r="I583" s="42"/>
      <c r="J583" s="42"/>
      <c r="K583" s="28"/>
      <c r="L583" s="25"/>
      <c r="M583" s="25"/>
      <c r="N583" s="4" t="str">
        <f>IF(ISBLANK(OrderData[[#This Row],[Height (mm)]]),"", IF(ISBLANK(OrderData[[#This Row],[Quantity (default 1)]]), 1,OrderData[[#This Row],[Quantity (default 1)]]))</f>
        <v/>
      </c>
      <c r="O583" s="4" t="str">
        <f t="array" aca="true" ref="O58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3" s="4" t="str">
        <f t="array" aca="true" ref="P58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3" s="4" t="str">
        <f t="array" aca="true" ref="Q583">IF(COUNTA(OrderData[[#This Row],[Box Style]],OrderData[[#This Row],[Height (mm)]:[Depth (mm)]])=0,"",_xlfn.XLOOKUP(1, ((MIN(OrderData[[#This Row],[Board H]:[Board W]]) &gt;=BoardSize[Min H]) *(MIN(OrderData[[#This Row],[Board H]:[Board W]]) &lt;BoardSize[Max H])),BoardSize[Size],"?",1))</f>
        <v/>
      </c>
      <c r="R583" s="4" t="str">
        <f t="array" aca="true" ref="R583">IF(COUNTA(OrderData[[#This Row],[Box Style]], OrderData[[#This Row],[Height (mm)]:[Depth (mm)]])=0, "",_xlfn.XLOOKUP(1,  (MAX(OrderData[[#This Row],[Board H]:[Board W]]) &gt;= BoardSize[Min W])  *(MAX(OrderData[[#This Row],[Board H]:[Board W]]) &lt; BoardSize[Max W]),  BoardSize[Size],  "?",1 ))</f>
        <v/>
      </c>
      <c r="S58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3" s="65" t="str">
        <f t="array" aca="true" ref="T58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3" s="39" t="str">
        <f t="array" aca="true" ref="U58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3" s="35" t="str">
        <f t="array" aca="true" ref="V58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3" s="66"/>
    </row>
    <row r="584" spans="2:23" customHeight="1">
      <c r="B584" s="64" t="str">
        <f>IF(COUNTA(OrderData[[#This Row],[Box Style]], OrderData[[#This Row],[Height (mm)]:[Depth (mm)]]) = 0, "", IF(ISNUMBER(B583),  B583+1,  1))</f>
        <v/>
      </c>
      <c r="C584" s="41"/>
      <c r="D584" s="41"/>
      <c r="E584" s="9"/>
      <c r="F584" s="25"/>
      <c r="G584" s="42"/>
      <c r="H584" s="42"/>
      <c r="I584" s="42"/>
      <c r="J584" s="42"/>
      <c r="K584" s="28"/>
      <c r="L584" s="25"/>
      <c r="M584" s="25"/>
      <c r="N584" s="4" t="str">
        <f>IF(ISBLANK(OrderData[[#This Row],[Height (mm)]]),"", IF(ISBLANK(OrderData[[#This Row],[Quantity (default 1)]]), 1,OrderData[[#This Row],[Quantity (default 1)]]))</f>
        <v/>
      </c>
      <c r="O584" s="4" t="str">
        <f t="array" aca="true" ref="O58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4" s="4" t="str">
        <f t="array" aca="true" ref="P58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4" s="4" t="str">
        <f t="array" aca="true" ref="Q584">IF(COUNTA(OrderData[[#This Row],[Box Style]],OrderData[[#This Row],[Height (mm)]:[Depth (mm)]])=0,"",_xlfn.XLOOKUP(1, ((MIN(OrderData[[#This Row],[Board H]:[Board W]]) &gt;=BoardSize[Min H]) *(MIN(OrderData[[#This Row],[Board H]:[Board W]]) &lt;BoardSize[Max H])),BoardSize[Size],"?",1))</f>
        <v/>
      </c>
      <c r="R584" s="4" t="str">
        <f t="array" aca="true" ref="R584">IF(COUNTA(OrderData[[#This Row],[Box Style]], OrderData[[#This Row],[Height (mm)]:[Depth (mm)]])=0, "",_xlfn.XLOOKUP(1,  (MAX(OrderData[[#This Row],[Board H]:[Board W]]) &gt;= BoardSize[Min W])  *(MAX(OrderData[[#This Row],[Board H]:[Board W]]) &lt; BoardSize[Max W]),  BoardSize[Size],  "?",1 ))</f>
        <v/>
      </c>
      <c r="S58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4" s="65" t="str">
        <f t="array" aca="true" ref="T58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4" s="39" t="str">
        <f t="array" aca="true" ref="U58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4" s="35" t="str">
        <f t="array" aca="true" ref="V58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4" s="66"/>
    </row>
    <row r="585" spans="2:23" customHeight="1">
      <c r="B585" s="64" t="str">
        <f>IF(COUNTA(OrderData[[#This Row],[Box Style]], OrderData[[#This Row],[Height (mm)]:[Depth (mm)]]) = 0, "", IF(ISNUMBER(B584),  B584+1,  1))</f>
        <v/>
      </c>
      <c r="C585" s="41"/>
      <c r="D585" s="41"/>
      <c r="E585" s="9"/>
      <c r="F585" s="25"/>
      <c r="G585" s="42"/>
      <c r="H585" s="42"/>
      <c r="I585" s="42"/>
      <c r="J585" s="42"/>
      <c r="K585" s="28"/>
      <c r="L585" s="25"/>
      <c r="M585" s="25"/>
      <c r="N585" s="4" t="str">
        <f>IF(ISBLANK(OrderData[[#This Row],[Height (mm)]]),"", IF(ISBLANK(OrderData[[#This Row],[Quantity (default 1)]]), 1,OrderData[[#This Row],[Quantity (default 1)]]))</f>
        <v/>
      </c>
      <c r="O585" s="4" t="str">
        <f t="array" aca="true" ref="O58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5" s="4" t="str">
        <f t="array" aca="true" ref="P58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5" s="4" t="str">
        <f t="array" aca="true" ref="Q585">IF(COUNTA(OrderData[[#This Row],[Box Style]],OrderData[[#This Row],[Height (mm)]:[Depth (mm)]])=0,"",_xlfn.XLOOKUP(1, ((MIN(OrderData[[#This Row],[Board H]:[Board W]]) &gt;=BoardSize[Min H]) *(MIN(OrderData[[#This Row],[Board H]:[Board W]]) &lt;BoardSize[Max H])),BoardSize[Size],"?",1))</f>
        <v/>
      </c>
      <c r="R585" s="4" t="str">
        <f t="array" aca="true" ref="R585">IF(COUNTA(OrderData[[#This Row],[Box Style]], OrderData[[#This Row],[Height (mm)]:[Depth (mm)]])=0, "",_xlfn.XLOOKUP(1,  (MAX(OrderData[[#This Row],[Board H]:[Board W]]) &gt;= BoardSize[Min W])  *(MAX(OrderData[[#This Row],[Board H]:[Board W]]) &lt; BoardSize[Max W]),  BoardSize[Size],  "?",1 ))</f>
        <v/>
      </c>
      <c r="S58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5" s="65" t="str">
        <f t="array" aca="true" ref="T58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5" s="39" t="str">
        <f t="array" aca="true" ref="U58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5" s="35" t="str">
        <f t="array" aca="true" ref="V58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5" s="66"/>
    </row>
    <row r="586" spans="2:23" customHeight="1">
      <c r="B586" s="64" t="str">
        <f>IF(COUNTA(OrderData[[#This Row],[Box Style]], OrderData[[#This Row],[Height (mm)]:[Depth (mm)]]) = 0, "", IF(ISNUMBER(B585),  B585+1,  1))</f>
        <v/>
      </c>
      <c r="C586" s="41"/>
      <c r="D586" s="41"/>
      <c r="E586" s="9"/>
      <c r="F586" s="25"/>
      <c r="G586" s="42"/>
      <c r="H586" s="42"/>
      <c r="I586" s="42"/>
      <c r="J586" s="42"/>
      <c r="K586" s="28"/>
      <c r="L586" s="25"/>
      <c r="M586" s="25"/>
      <c r="N586" s="4" t="str">
        <f>IF(ISBLANK(OrderData[[#This Row],[Height (mm)]]),"", IF(ISBLANK(OrderData[[#This Row],[Quantity (default 1)]]), 1,OrderData[[#This Row],[Quantity (default 1)]]))</f>
        <v/>
      </c>
      <c r="O586" s="4" t="str">
        <f t="array" aca="true" ref="O58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6" s="4" t="str">
        <f t="array" aca="true" ref="P58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6" s="4" t="str">
        <f t="array" aca="true" ref="Q586">IF(COUNTA(OrderData[[#This Row],[Box Style]],OrderData[[#This Row],[Height (mm)]:[Depth (mm)]])=0,"",_xlfn.XLOOKUP(1, ((MIN(OrderData[[#This Row],[Board H]:[Board W]]) &gt;=BoardSize[Min H]) *(MIN(OrderData[[#This Row],[Board H]:[Board W]]) &lt;BoardSize[Max H])),BoardSize[Size],"?",1))</f>
        <v/>
      </c>
      <c r="R586" s="4" t="str">
        <f t="array" aca="true" ref="R586">IF(COUNTA(OrderData[[#This Row],[Box Style]], OrderData[[#This Row],[Height (mm)]:[Depth (mm)]])=0, "",_xlfn.XLOOKUP(1,  (MAX(OrderData[[#This Row],[Board H]:[Board W]]) &gt;= BoardSize[Min W])  *(MAX(OrderData[[#This Row],[Board H]:[Board W]]) &lt; BoardSize[Max W]),  BoardSize[Size],  "?",1 ))</f>
        <v/>
      </c>
      <c r="S58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6" s="65" t="str">
        <f t="array" aca="true" ref="T58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6" s="39" t="str">
        <f t="array" aca="true" ref="U58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6" s="35" t="str">
        <f t="array" aca="true" ref="V58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6" s="66"/>
    </row>
    <row r="587" spans="2:23" customHeight="1">
      <c r="B587" s="64" t="str">
        <f>IF(COUNTA(OrderData[[#This Row],[Box Style]], OrderData[[#This Row],[Height (mm)]:[Depth (mm)]]) = 0, "", IF(ISNUMBER(B586),  B586+1,  1))</f>
        <v/>
      </c>
      <c r="C587" s="41"/>
      <c r="D587" s="41"/>
      <c r="E587" s="9"/>
      <c r="F587" s="25"/>
      <c r="G587" s="42"/>
      <c r="H587" s="42"/>
      <c r="I587" s="42"/>
      <c r="J587" s="42"/>
      <c r="K587" s="28"/>
      <c r="L587" s="25"/>
      <c r="M587" s="25"/>
      <c r="N587" s="4" t="str">
        <f>IF(ISBLANK(OrderData[[#This Row],[Height (mm)]]),"", IF(ISBLANK(OrderData[[#This Row],[Quantity (default 1)]]), 1,OrderData[[#This Row],[Quantity (default 1)]]))</f>
        <v/>
      </c>
      <c r="O587" s="4" t="str">
        <f t="array" aca="true" ref="O58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7" s="4" t="str">
        <f t="array" aca="true" ref="P58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7" s="4" t="str">
        <f t="array" aca="true" ref="Q587">IF(COUNTA(OrderData[[#This Row],[Box Style]],OrderData[[#This Row],[Height (mm)]:[Depth (mm)]])=0,"",_xlfn.XLOOKUP(1, ((MIN(OrderData[[#This Row],[Board H]:[Board W]]) &gt;=BoardSize[Min H]) *(MIN(OrderData[[#This Row],[Board H]:[Board W]]) &lt;BoardSize[Max H])),BoardSize[Size],"?",1))</f>
        <v/>
      </c>
      <c r="R587" s="4" t="str">
        <f t="array" aca="true" ref="R587">IF(COUNTA(OrderData[[#This Row],[Box Style]], OrderData[[#This Row],[Height (mm)]:[Depth (mm)]])=0, "",_xlfn.XLOOKUP(1,  (MAX(OrderData[[#This Row],[Board H]:[Board W]]) &gt;= BoardSize[Min W])  *(MAX(OrderData[[#This Row],[Board H]:[Board W]]) &lt; BoardSize[Max W]),  BoardSize[Size],  "?",1 ))</f>
        <v/>
      </c>
      <c r="S58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7" s="65" t="str">
        <f t="array" aca="true" ref="T58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7" s="39" t="str">
        <f t="array" aca="true" ref="U58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7" s="35" t="str">
        <f t="array" aca="true" ref="V58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7" s="66"/>
    </row>
    <row r="588" spans="2:23" customHeight="1">
      <c r="B588" s="64" t="str">
        <f>IF(COUNTA(OrderData[[#This Row],[Box Style]], OrderData[[#This Row],[Height (mm)]:[Depth (mm)]]) = 0, "", IF(ISNUMBER(B587),  B587+1,  1))</f>
        <v/>
      </c>
      <c r="C588" s="41"/>
      <c r="D588" s="41"/>
      <c r="E588" s="9"/>
      <c r="F588" s="25"/>
      <c r="G588" s="42"/>
      <c r="H588" s="42"/>
      <c r="I588" s="42"/>
      <c r="J588" s="42"/>
      <c r="K588" s="28"/>
      <c r="L588" s="25"/>
      <c r="M588" s="25"/>
      <c r="N588" s="4" t="str">
        <f>IF(ISBLANK(OrderData[[#This Row],[Height (mm)]]),"", IF(ISBLANK(OrderData[[#This Row],[Quantity (default 1)]]), 1,OrderData[[#This Row],[Quantity (default 1)]]))</f>
        <v/>
      </c>
      <c r="O588" s="4" t="str">
        <f t="array" aca="true" ref="O58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8" s="4" t="str">
        <f t="array" aca="true" ref="P58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8" s="4" t="str">
        <f t="array" aca="true" ref="Q588">IF(COUNTA(OrderData[[#This Row],[Box Style]],OrderData[[#This Row],[Height (mm)]:[Depth (mm)]])=0,"",_xlfn.XLOOKUP(1, ((MIN(OrderData[[#This Row],[Board H]:[Board W]]) &gt;=BoardSize[Min H]) *(MIN(OrderData[[#This Row],[Board H]:[Board W]]) &lt;BoardSize[Max H])),BoardSize[Size],"?",1))</f>
        <v/>
      </c>
      <c r="R588" s="4" t="str">
        <f t="array" aca="true" ref="R588">IF(COUNTA(OrderData[[#This Row],[Box Style]], OrderData[[#This Row],[Height (mm)]:[Depth (mm)]])=0, "",_xlfn.XLOOKUP(1,  (MAX(OrderData[[#This Row],[Board H]:[Board W]]) &gt;= BoardSize[Min W])  *(MAX(OrderData[[#This Row],[Board H]:[Board W]]) &lt; BoardSize[Max W]),  BoardSize[Size],  "?",1 ))</f>
        <v/>
      </c>
      <c r="S58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8" s="65" t="str">
        <f t="array" aca="true" ref="T58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8" s="39" t="str">
        <f t="array" aca="true" ref="U58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8" s="35" t="str">
        <f t="array" aca="true" ref="V58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8" s="66"/>
    </row>
    <row r="589" spans="2:23" customHeight="1">
      <c r="B589" s="64" t="str">
        <f>IF(COUNTA(OrderData[[#This Row],[Box Style]], OrderData[[#This Row],[Height (mm)]:[Depth (mm)]]) = 0, "", IF(ISNUMBER(B588),  B588+1,  1))</f>
        <v/>
      </c>
      <c r="C589" s="41"/>
      <c r="D589" s="41"/>
      <c r="E589" s="9"/>
      <c r="F589" s="25"/>
      <c r="G589" s="42"/>
      <c r="H589" s="42"/>
      <c r="I589" s="42"/>
      <c r="J589" s="42"/>
      <c r="K589" s="28"/>
      <c r="L589" s="25"/>
      <c r="M589" s="25"/>
      <c r="N589" s="4" t="str">
        <f>IF(ISBLANK(OrderData[[#This Row],[Height (mm)]]),"", IF(ISBLANK(OrderData[[#This Row],[Quantity (default 1)]]), 1,OrderData[[#This Row],[Quantity (default 1)]]))</f>
        <v/>
      </c>
      <c r="O589" s="4" t="str">
        <f t="array" aca="true" ref="O58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89" s="4" t="str">
        <f t="array" aca="true" ref="P58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89" s="4" t="str">
        <f t="array" aca="true" ref="Q589">IF(COUNTA(OrderData[[#This Row],[Box Style]],OrderData[[#This Row],[Height (mm)]:[Depth (mm)]])=0,"",_xlfn.XLOOKUP(1, ((MIN(OrderData[[#This Row],[Board H]:[Board W]]) &gt;=BoardSize[Min H]) *(MIN(OrderData[[#This Row],[Board H]:[Board W]]) &lt;BoardSize[Max H])),BoardSize[Size],"?",1))</f>
        <v/>
      </c>
      <c r="R589" s="4" t="str">
        <f t="array" aca="true" ref="R589">IF(COUNTA(OrderData[[#This Row],[Box Style]], OrderData[[#This Row],[Height (mm)]:[Depth (mm)]])=0, "",_xlfn.XLOOKUP(1,  (MAX(OrderData[[#This Row],[Board H]:[Board W]]) &gt;= BoardSize[Min W])  *(MAX(OrderData[[#This Row],[Board H]:[Board W]]) &lt; BoardSize[Max W]),  BoardSize[Size],  "?",1 ))</f>
        <v/>
      </c>
      <c r="S58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89" s="65" t="str">
        <f t="array" aca="true" ref="T58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89" s="39" t="str">
        <f t="array" aca="true" ref="U58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89" s="35" t="str">
        <f t="array" aca="true" ref="V58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89" s="66"/>
    </row>
    <row r="590" spans="2:23" customHeight="1">
      <c r="B590" s="64" t="str">
        <f>IF(COUNTA(OrderData[[#This Row],[Box Style]], OrderData[[#This Row],[Height (mm)]:[Depth (mm)]]) = 0, "", IF(ISNUMBER(B589),  B589+1,  1))</f>
        <v/>
      </c>
      <c r="C590" s="41"/>
      <c r="D590" s="41"/>
      <c r="E590" s="9"/>
      <c r="F590" s="25"/>
      <c r="G590" s="42"/>
      <c r="H590" s="42"/>
      <c r="I590" s="42"/>
      <c r="J590" s="42"/>
      <c r="K590" s="28"/>
      <c r="L590" s="25"/>
      <c r="M590" s="25"/>
      <c r="N590" s="4" t="str">
        <f>IF(ISBLANK(OrderData[[#This Row],[Height (mm)]]),"", IF(ISBLANK(OrderData[[#This Row],[Quantity (default 1)]]), 1,OrderData[[#This Row],[Quantity (default 1)]]))</f>
        <v/>
      </c>
      <c r="O590" s="4" t="str">
        <f t="array" aca="true" ref="O59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0" s="4" t="str">
        <f t="array" aca="true" ref="P59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0" s="4" t="str">
        <f t="array" aca="true" ref="Q590">IF(COUNTA(OrderData[[#This Row],[Box Style]],OrderData[[#This Row],[Height (mm)]:[Depth (mm)]])=0,"",_xlfn.XLOOKUP(1, ((MIN(OrderData[[#This Row],[Board H]:[Board W]]) &gt;=BoardSize[Min H]) *(MIN(OrderData[[#This Row],[Board H]:[Board W]]) &lt;BoardSize[Max H])),BoardSize[Size],"?",1))</f>
        <v/>
      </c>
      <c r="R590" s="4" t="str">
        <f t="array" aca="true" ref="R590">IF(COUNTA(OrderData[[#This Row],[Box Style]], OrderData[[#This Row],[Height (mm)]:[Depth (mm)]])=0, "",_xlfn.XLOOKUP(1,  (MAX(OrderData[[#This Row],[Board H]:[Board W]]) &gt;= BoardSize[Min W])  *(MAX(OrderData[[#This Row],[Board H]:[Board W]]) &lt; BoardSize[Max W]),  BoardSize[Size],  "?",1 ))</f>
        <v/>
      </c>
      <c r="S59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0" s="65" t="str">
        <f t="array" aca="true" ref="T59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0" s="39" t="str">
        <f t="array" aca="true" ref="U59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0" s="35" t="str">
        <f t="array" aca="true" ref="V59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0" s="66"/>
    </row>
    <row r="591" spans="2:23" customHeight="1">
      <c r="B591" s="64" t="str">
        <f>IF(COUNTA(OrderData[[#This Row],[Box Style]], OrderData[[#This Row],[Height (mm)]:[Depth (mm)]]) = 0, "", IF(ISNUMBER(B590),  B590+1,  1))</f>
        <v/>
      </c>
      <c r="C591" s="41"/>
      <c r="D591" s="41"/>
      <c r="E591" s="9"/>
      <c r="F591" s="25"/>
      <c r="G591" s="42"/>
      <c r="H591" s="42"/>
      <c r="I591" s="42"/>
      <c r="J591" s="42"/>
      <c r="K591" s="28"/>
      <c r="L591" s="25"/>
      <c r="M591" s="25"/>
      <c r="N591" s="4" t="str">
        <f>IF(ISBLANK(OrderData[[#This Row],[Height (mm)]]),"", IF(ISBLANK(OrderData[[#This Row],[Quantity (default 1)]]), 1,OrderData[[#This Row],[Quantity (default 1)]]))</f>
        <v/>
      </c>
      <c r="O591" s="4" t="str">
        <f t="array" aca="true" ref="O591">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1" s="4" t="str">
        <f t="array" aca="true" ref="P591">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1" s="4" t="str">
        <f t="array" aca="true" ref="Q591">IF(COUNTA(OrderData[[#This Row],[Box Style]],OrderData[[#This Row],[Height (mm)]:[Depth (mm)]])=0,"",_xlfn.XLOOKUP(1, ((MIN(OrderData[[#This Row],[Board H]:[Board W]]) &gt;=BoardSize[Min H]) *(MIN(OrderData[[#This Row],[Board H]:[Board W]]) &lt;BoardSize[Max H])),BoardSize[Size],"?",1))</f>
        <v/>
      </c>
      <c r="R591" s="4" t="str">
        <f t="array" aca="true" ref="R591">IF(COUNTA(OrderData[[#This Row],[Box Style]], OrderData[[#This Row],[Height (mm)]:[Depth (mm)]])=0, "",_xlfn.XLOOKUP(1,  (MAX(OrderData[[#This Row],[Board H]:[Board W]]) &gt;= BoardSize[Min W])  *(MAX(OrderData[[#This Row],[Board H]:[Board W]]) &lt; BoardSize[Max W]),  BoardSize[Size],  "?",1 ))</f>
        <v/>
      </c>
      <c r="S591"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1" s="65" t="str">
        <f t="array" aca="true" ref="T591">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1" s="39" t="str">
        <f t="array" aca="true" ref="U591">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1" s="35" t="str">
        <f t="array" aca="true" ref="V591">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1" s="66"/>
    </row>
    <row r="592" spans="2:23" customHeight="1">
      <c r="B592" s="64" t="str">
        <f>IF(COUNTA(OrderData[[#This Row],[Box Style]], OrderData[[#This Row],[Height (mm)]:[Depth (mm)]]) = 0, "", IF(ISNUMBER(B591),  B591+1,  1))</f>
        <v/>
      </c>
      <c r="C592" s="41"/>
      <c r="D592" s="41"/>
      <c r="E592" s="9"/>
      <c r="F592" s="25"/>
      <c r="G592" s="42"/>
      <c r="H592" s="42"/>
      <c r="I592" s="42"/>
      <c r="J592" s="42"/>
      <c r="K592" s="28"/>
      <c r="L592" s="25"/>
      <c r="M592" s="25"/>
      <c r="N592" s="4" t="str">
        <f>IF(ISBLANK(OrderData[[#This Row],[Height (mm)]]),"", IF(ISBLANK(OrderData[[#This Row],[Quantity (default 1)]]), 1,OrderData[[#This Row],[Quantity (default 1)]]))</f>
        <v/>
      </c>
      <c r="O592" s="4" t="str">
        <f t="array" aca="true" ref="O592">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2" s="4" t="str">
        <f t="array" aca="true" ref="P592">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2" s="4" t="str">
        <f t="array" aca="true" ref="Q592">IF(COUNTA(OrderData[[#This Row],[Box Style]],OrderData[[#This Row],[Height (mm)]:[Depth (mm)]])=0,"",_xlfn.XLOOKUP(1, ((MIN(OrderData[[#This Row],[Board H]:[Board W]]) &gt;=BoardSize[Min H]) *(MIN(OrderData[[#This Row],[Board H]:[Board W]]) &lt;BoardSize[Max H])),BoardSize[Size],"?",1))</f>
        <v/>
      </c>
      <c r="R592" s="4" t="str">
        <f t="array" aca="true" ref="R592">IF(COUNTA(OrderData[[#This Row],[Box Style]], OrderData[[#This Row],[Height (mm)]:[Depth (mm)]])=0, "",_xlfn.XLOOKUP(1,  (MAX(OrderData[[#This Row],[Board H]:[Board W]]) &gt;= BoardSize[Min W])  *(MAX(OrderData[[#This Row],[Board H]:[Board W]]) &lt; BoardSize[Max W]),  BoardSize[Size],  "?",1 ))</f>
        <v/>
      </c>
      <c r="S592"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2" s="65" t="str">
        <f t="array" aca="true" ref="T592">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2" s="39" t="str">
        <f t="array" aca="true" ref="U592">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2" s="35" t="str">
        <f t="array" aca="true" ref="V592">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2" s="66"/>
    </row>
    <row r="593" spans="2:23" customHeight="1">
      <c r="B593" s="64" t="str">
        <f>IF(COUNTA(OrderData[[#This Row],[Box Style]], OrderData[[#This Row],[Height (mm)]:[Depth (mm)]]) = 0, "", IF(ISNUMBER(B592),  B592+1,  1))</f>
        <v/>
      </c>
      <c r="C593" s="41"/>
      <c r="D593" s="41"/>
      <c r="E593" s="9"/>
      <c r="F593" s="25"/>
      <c r="G593" s="42"/>
      <c r="H593" s="42"/>
      <c r="I593" s="42"/>
      <c r="J593" s="42"/>
      <c r="K593" s="28"/>
      <c r="L593" s="25"/>
      <c r="M593" s="25"/>
      <c r="N593" s="4" t="str">
        <f>IF(ISBLANK(OrderData[[#This Row],[Height (mm)]]),"", IF(ISBLANK(OrderData[[#This Row],[Quantity (default 1)]]), 1,OrderData[[#This Row],[Quantity (default 1)]]))</f>
        <v/>
      </c>
      <c r="O593" s="4" t="str">
        <f t="array" aca="true" ref="O593">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3" s="4" t="str">
        <f t="array" aca="true" ref="P593">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3" s="4" t="str">
        <f t="array" aca="true" ref="Q593">IF(COUNTA(OrderData[[#This Row],[Box Style]],OrderData[[#This Row],[Height (mm)]:[Depth (mm)]])=0,"",_xlfn.XLOOKUP(1, ((MIN(OrderData[[#This Row],[Board H]:[Board W]]) &gt;=BoardSize[Min H]) *(MIN(OrderData[[#This Row],[Board H]:[Board W]]) &lt;BoardSize[Max H])),BoardSize[Size],"?",1))</f>
        <v/>
      </c>
      <c r="R593" s="4" t="str">
        <f t="array" aca="true" ref="R593">IF(COUNTA(OrderData[[#This Row],[Box Style]], OrderData[[#This Row],[Height (mm)]:[Depth (mm)]])=0, "",_xlfn.XLOOKUP(1,  (MAX(OrderData[[#This Row],[Board H]:[Board W]]) &gt;= BoardSize[Min W])  *(MAX(OrderData[[#This Row],[Board H]:[Board W]]) &lt; BoardSize[Max W]),  BoardSize[Size],  "?",1 ))</f>
        <v/>
      </c>
      <c r="S593"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3" s="65" t="str">
        <f t="array" aca="true" ref="T593">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3" s="39" t="str">
        <f t="array" aca="true" ref="U593">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3" s="35" t="str">
        <f t="array" aca="true" ref="V593">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3" s="66"/>
    </row>
    <row r="594" spans="2:23" customHeight="1">
      <c r="B594" s="64" t="str">
        <f>IF(COUNTA(OrderData[[#This Row],[Box Style]], OrderData[[#This Row],[Height (mm)]:[Depth (mm)]]) = 0, "", IF(ISNUMBER(B593),  B593+1,  1))</f>
        <v/>
      </c>
      <c r="C594" s="41"/>
      <c r="D594" s="41"/>
      <c r="E594" s="9"/>
      <c r="F594" s="25"/>
      <c r="G594" s="42"/>
      <c r="H594" s="42"/>
      <c r="I594" s="42"/>
      <c r="J594" s="42"/>
      <c r="K594" s="28"/>
      <c r="L594" s="25"/>
      <c r="M594" s="25"/>
      <c r="N594" s="4" t="str">
        <f>IF(ISBLANK(OrderData[[#This Row],[Height (mm)]]),"", IF(ISBLANK(OrderData[[#This Row],[Quantity (default 1)]]), 1,OrderData[[#This Row],[Quantity (default 1)]]))</f>
        <v/>
      </c>
      <c r="O594" s="4" t="str">
        <f t="array" aca="true" ref="O594">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4" s="4" t="str">
        <f t="array" aca="true" ref="P594">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4" s="4" t="str">
        <f t="array" aca="true" ref="Q594">IF(COUNTA(OrderData[[#This Row],[Box Style]],OrderData[[#This Row],[Height (mm)]:[Depth (mm)]])=0,"",_xlfn.XLOOKUP(1, ((MIN(OrderData[[#This Row],[Board H]:[Board W]]) &gt;=BoardSize[Min H]) *(MIN(OrderData[[#This Row],[Board H]:[Board W]]) &lt;BoardSize[Max H])),BoardSize[Size],"?",1))</f>
        <v/>
      </c>
      <c r="R594" s="4" t="str">
        <f t="array" aca="true" ref="R594">IF(COUNTA(OrderData[[#This Row],[Box Style]], OrderData[[#This Row],[Height (mm)]:[Depth (mm)]])=0, "",_xlfn.XLOOKUP(1,  (MAX(OrderData[[#This Row],[Board H]:[Board W]]) &gt;= BoardSize[Min W])  *(MAX(OrderData[[#This Row],[Board H]:[Board W]]) &lt; BoardSize[Max W]),  BoardSize[Size],  "?",1 ))</f>
        <v/>
      </c>
      <c r="S594"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4" s="65" t="str">
        <f t="array" aca="true" ref="T594">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4" s="39" t="str">
        <f t="array" aca="true" ref="U594">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4" s="35" t="str">
        <f t="array" aca="true" ref="V594">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4" s="66"/>
    </row>
    <row r="595" spans="2:23" customHeight="1">
      <c r="B595" s="64" t="str">
        <f>IF(COUNTA(OrderData[[#This Row],[Box Style]], OrderData[[#This Row],[Height (mm)]:[Depth (mm)]]) = 0, "", IF(ISNUMBER(B594),  B594+1,  1))</f>
        <v/>
      </c>
      <c r="C595" s="41"/>
      <c r="D595" s="41"/>
      <c r="E595" s="9"/>
      <c r="F595" s="25"/>
      <c r="G595" s="42"/>
      <c r="H595" s="42"/>
      <c r="I595" s="42"/>
      <c r="J595" s="42"/>
      <c r="K595" s="28"/>
      <c r="L595" s="25"/>
      <c r="M595" s="25"/>
      <c r="N595" s="4" t="str">
        <f>IF(ISBLANK(OrderData[[#This Row],[Height (mm)]]),"", IF(ISBLANK(OrderData[[#This Row],[Quantity (default 1)]]), 1,OrderData[[#This Row],[Quantity (default 1)]]))</f>
        <v/>
      </c>
      <c r="O595" s="4" t="str">
        <f t="array" aca="true" ref="O595">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5" s="4" t="str">
        <f t="array" aca="true" ref="P595">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5" s="4" t="str">
        <f t="array" aca="true" ref="Q595">IF(COUNTA(OrderData[[#This Row],[Box Style]],OrderData[[#This Row],[Height (mm)]:[Depth (mm)]])=0,"",_xlfn.XLOOKUP(1, ((MIN(OrderData[[#This Row],[Board H]:[Board W]]) &gt;=BoardSize[Min H]) *(MIN(OrderData[[#This Row],[Board H]:[Board W]]) &lt;BoardSize[Max H])),BoardSize[Size],"?",1))</f>
        <v/>
      </c>
      <c r="R595" s="4" t="str">
        <f t="array" aca="true" ref="R595">IF(COUNTA(OrderData[[#This Row],[Box Style]], OrderData[[#This Row],[Height (mm)]:[Depth (mm)]])=0, "",_xlfn.XLOOKUP(1,  (MAX(OrderData[[#This Row],[Board H]:[Board W]]) &gt;= BoardSize[Min W])  *(MAX(OrderData[[#This Row],[Board H]:[Board W]]) &lt; BoardSize[Max W]),  BoardSize[Size],  "?",1 ))</f>
        <v/>
      </c>
      <c r="S595"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5" s="65" t="str">
        <f t="array" aca="true" ref="T595">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5" s="39" t="str">
        <f t="array" aca="true" ref="U595">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5" s="35" t="str">
        <f t="array" aca="true" ref="V595">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5" s="66"/>
    </row>
    <row r="596" spans="2:23" customHeight="1">
      <c r="B596" s="64" t="str">
        <f>IF(COUNTA(OrderData[[#This Row],[Box Style]], OrderData[[#This Row],[Height (mm)]:[Depth (mm)]]) = 0, "", IF(ISNUMBER(B595),  B595+1,  1))</f>
        <v/>
      </c>
      <c r="C596" s="41"/>
      <c r="D596" s="41"/>
      <c r="E596" s="9"/>
      <c r="F596" s="25"/>
      <c r="G596" s="42"/>
      <c r="H596" s="42"/>
      <c r="I596" s="42"/>
      <c r="J596" s="42"/>
      <c r="K596" s="28"/>
      <c r="L596" s="25"/>
      <c r="M596" s="25"/>
      <c r="N596" s="4" t="str">
        <f>IF(ISBLANK(OrderData[[#This Row],[Height (mm)]]),"", IF(ISBLANK(OrderData[[#This Row],[Quantity (default 1)]]), 1,OrderData[[#This Row],[Quantity (default 1)]]))</f>
        <v/>
      </c>
      <c r="O596" s="4" t="str">
        <f t="array" aca="true" ref="O596">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6" s="4" t="str">
        <f t="array" aca="true" ref="P596">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6" s="4" t="str">
        <f t="array" aca="true" ref="Q596">IF(COUNTA(OrderData[[#This Row],[Box Style]],OrderData[[#This Row],[Height (mm)]:[Depth (mm)]])=0,"",_xlfn.XLOOKUP(1, ((MIN(OrderData[[#This Row],[Board H]:[Board W]]) &gt;=BoardSize[Min H]) *(MIN(OrderData[[#This Row],[Board H]:[Board W]]) &lt;BoardSize[Max H])),BoardSize[Size],"?",1))</f>
        <v/>
      </c>
      <c r="R596" s="4" t="str">
        <f t="array" aca="true" ref="R596">IF(COUNTA(OrderData[[#This Row],[Box Style]], OrderData[[#This Row],[Height (mm)]:[Depth (mm)]])=0, "",_xlfn.XLOOKUP(1,  (MAX(OrderData[[#This Row],[Board H]:[Board W]]) &gt;= BoardSize[Min W])  *(MAX(OrderData[[#This Row],[Board H]:[Board W]]) &lt; BoardSize[Max W]),  BoardSize[Size],  "?",1 ))</f>
        <v/>
      </c>
      <c r="S596"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6" s="65" t="str">
        <f t="array" aca="true" ref="T596">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6" s="39" t="str">
        <f t="array" aca="true" ref="U596">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6" s="35" t="str">
        <f t="array" aca="true" ref="V596">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6" s="66"/>
    </row>
    <row r="597" spans="2:23" customHeight="1">
      <c r="B597" s="64" t="str">
        <f>IF(COUNTA(OrderData[[#This Row],[Box Style]], OrderData[[#This Row],[Height (mm)]:[Depth (mm)]]) = 0, "", IF(ISNUMBER(B596),  B596+1,  1))</f>
        <v/>
      </c>
      <c r="C597" s="41"/>
      <c r="D597" s="41"/>
      <c r="E597" s="9"/>
      <c r="F597" s="25"/>
      <c r="G597" s="42"/>
      <c r="H597" s="42"/>
      <c r="I597" s="42"/>
      <c r="J597" s="42"/>
      <c r="K597" s="28"/>
      <c r="L597" s="25"/>
      <c r="M597" s="25"/>
      <c r="N597" s="4" t="str">
        <f>IF(ISBLANK(OrderData[[#This Row],[Height (mm)]]),"", IF(ISBLANK(OrderData[[#This Row],[Quantity (default 1)]]), 1,OrderData[[#This Row],[Quantity (default 1)]]))</f>
        <v/>
      </c>
      <c r="O597" s="4" t="str">
        <f t="array" aca="true" ref="O597">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7" s="4" t="str">
        <f t="array" aca="true" ref="P597">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7" s="4" t="str">
        <f t="array" aca="true" ref="Q597">IF(COUNTA(OrderData[[#This Row],[Box Style]],OrderData[[#This Row],[Height (mm)]:[Depth (mm)]])=0,"",_xlfn.XLOOKUP(1, ((MIN(OrderData[[#This Row],[Board H]:[Board W]]) &gt;=BoardSize[Min H]) *(MIN(OrderData[[#This Row],[Board H]:[Board W]]) &lt;BoardSize[Max H])),BoardSize[Size],"?",1))</f>
        <v/>
      </c>
      <c r="R597" s="4" t="str">
        <f t="array" aca="true" ref="R597">IF(COUNTA(OrderData[[#This Row],[Box Style]], OrderData[[#This Row],[Height (mm)]:[Depth (mm)]])=0, "",_xlfn.XLOOKUP(1,  (MAX(OrderData[[#This Row],[Board H]:[Board W]]) &gt;= BoardSize[Min W])  *(MAX(OrderData[[#This Row],[Board H]:[Board W]]) &lt; BoardSize[Max W]),  BoardSize[Size],  "?",1 ))</f>
        <v/>
      </c>
      <c r="S597"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7" s="65" t="str">
        <f t="array" aca="true" ref="T597">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7" s="39" t="str">
        <f t="array" aca="true" ref="U597">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7" s="35" t="str">
        <f t="array" aca="true" ref="V597">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7" s="66"/>
    </row>
    <row r="598" spans="2:23" customHeight="1">
      <c r="B598" s="64" t="str">
        <f>IF(COUNTA(OrderData[[#This Row],[Box Style]], OrderData[[#This Row],[Height (mm)]:[Depth (mm)]]) = 0, "", IF(ISNUMBER(B597),  B597+1,  1))</f>
        <v/>
      </c>
      <c r="C598" s="41"/>
      <c r="D598" s="41"/>
      <c r="E598" s="9"/>
      <c r="F598" s="25"/>
      <c r="G598" s="42"/>
      <c r="H598" s="42"/>
      <c r="I598" s="42"/>
      <c r="J598" s="42"/>
      <c r="K598" s="28"/>
      <c r="L598" s="25"/>
      <c r="M598" s="25"/>
      <c r="N598" s="4" t="str">
        <f>IF(ISBLANK(OrderData[[#This Row],[Height (mm)]]),"", IF(ISBLANK(OrderData[[#This Row],[Quantity (default 1)]]), 1,OrderData[[#This Row],[Quantity (default 1)]]))</f>
        <v/>
      </c>
      <c r="O598" s="4" t="str">
        <f t="array" aca="true" ref="O598">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8" s="4" t="str">
        <f t="array" aca="true" ref="P598">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8" s="4" t="str">
        <f t="array" aca="true" ref="Q598">IF(COUNTA(OrderData[[#This Row],[Box Style]],OrderData[[#This Row],[Height (mm)]:[Depth (mm)]])=0,"",_xlfn.XLOOKUP(1, ((MIN(OrderData[[#This Row],[Board H]:[Board W]]) &gt;=BoardSize[Min H]) *(MIN(OrderData[[#This Row],[Board H]:[Board W]]) &lt;BoardSize[Max H])),BoardSize[Size],"?",1))</f>
        <v/>
      </c>
      <c r="R598" s="4" t="str">
        <f t="array" aca="true" ref="R598">IF(COUNTA(OrderData[[#This Row],[Box Style]], OrderData[[#This Row],[Height (mm)]:[Depth (mm)]])=0, "",_xlfn.XLOOKUP(1,  (MAX(OrderData[[#This Row],[Board H]:[Board W]]) &gt;= BoardSize[Min W])  *(MAX(OrderData[[#This Row],[Board H]:[Board W]]) &lt; BoardSize[Max W]),  BoardSize[Size],  "?",1 ))</f>
        <v/>
      </c>
      <c r="S598"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8" s="65" t="str">
        <f t="array" aca="true" ref="T598">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8" s="39" t="str">
        <f t="array" aca="true" ref="U598">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8" s="35" t="str">
        <f t="array" aca="true" ref="V598">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8" s="66"/>
    </row>
    <row r="599" spans="2:23" customHeight="1">
      <c r="B599" s="64" t="str">
        <f>IF(COUNTA(OrderData[[#This Row],[Box Style]], OrderData[[#This Row],[Height (mm)]:[Depth (mm)]]) = 0, "", IF(ISNUMBER(B598),  B598+1,  1))</f>
        <v/>
      </c>
      <c r="C599" s="41"/>
      <c r="D599" s="41"/>
      <c r="E599" s="9"/>
      <c r="F599" s="25"/>
      <c r="G599" s="42"/>
      <c r="H599" s="42"/>
      <c r="I599" s="42"/>
      <c r="J599" s="42"/>
      <c r="K599" s="28"/>
      <c r="L599" s="25"/>
      <c r="M599" s="25"/>
      <c r="N599" s="4" t="str">
        <f>IF(ISBLANK(OrderData[[#This Row],[Height (mm)]]),"", IF(ISBLANK(OrderData[[#This Row],[Quantity (default 1)]]), 1,OrderData[[#This Row],[Quantity (default 1)]]))</f>
        <v/>
      </c>
      <c r="O599" s="4" t="str">
        <f t="array" aca="true" ref="O599">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599" s="4" t="str">
        <f t="array" aca="true" ref="P599">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599" s="4" t="str">
        <f t="array" aca="true" ref="Q599">IF(COUNTA(OrderData[[#This Row],[Box Style]],OrderData[[#This Row],[Height (mm)]:[Depth (mm)]])=0,"",_xlfn.XLOOKUP(1, ((MIN(OrderData[[#This Row],[Board H]:[Board W]]) &gt;=BoardSize[Min H]) *(MIN(OrderData[[#This Row],[Board H]:[Board W]]) &lt;BoardSize[Max H])),BoardSize[Size],"?",1))</f>
        <v/>
      </c>
      <c r="R599" s="4" t="str">
        <f t="array" aca="true" ref="R599">IF(COUNTA(OrderData[[#This Row],[Box Style]], OrderData[[#This Row],[Height (mm)]:[Depth (mm)]])=0, "",_xlfn.XLOOKUP(1,  (MAX(OrderData[[#This Row],[Board H]:[Board W]]) &gt;= BoardSize[Min W])  *(MAX(OrderData[[#This Row],[Board H]:[Board W]]) &lt; BoardSize[Max W]),  BoardSize[Size],  "?",1 ))</f>
        <v/>
      </c>
      <c r="S599"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599" s="65" t="str">
        <f t="array" aca="true" ref="T599">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599" s="39" t="str">
        <f t="array" aca="true" ref="U599">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599" s="35" t="str">
        <f t="array" aca="true" ref="V599">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599" s="66"/>
    </row>
    <row r="600" spans="2:23" customHeight="1">
      <c r="B600" s="64" t="str">
        <f>IF(COUNTA(OrderData[[#This Row],[Box Style]], OrderData[[#This Row],[Height (mm)]:[Depth (mm)]]) = 0, "", IF(ISNUMBER(B599),  B599+1,  1))</f>
        <v/>
      </c>
      <c r="C600" s="41"/>
      <c r="D600" s="41"/>
      <c r="E600" s="9"/>
      <c r="F600" s="25"/>
      <c r="G600" s="42"/>
      <c r="H600" s="42"/>
      <c r="I600" s="42"/>
      <c r="J600" s="42"/>
      <c r="K600" s="28"/>
      <c r="L600" s="25"/>
      <c r="M600" s="25"/>
      <c r="N600" s="4" t="str">
        <f>IF(ISBLANK(OrderData[[#This Row],[Height (mm)]]),"", IF(ISBLANK(OrderData[[#This Row],[Quantity (default 1)]]), 1,OrderData[[#This Row],[Quantity (default 1)]]))</f>
        <v/>
      </c>
      <c r="O600" s="4" t="str">
        <f t="array" aca="true" ref="O600">IF(COUNTA(OrderData[[#This Row],[Box Style]],OrderData[[#This Row],[Height (mm)]:[Depth (mm)]])=0, "",_xlfn.SWITCH(OrderData[[#This Row],[Box Style]],  "Clamshell", OrderData[[#This Row],[Height (mm)]]+OrderData[[#This Row],[Depth (mm)]]*2,  "Wrap lock", OrderData[[#This Row],[Height (mm)]]*3+OrderData[[#This Row],[Depth (mm)]]*2,  "Tabbed folder", OrderData[[#This Row],[Height (mm)]]*2+OrderData[[#This Row],[Depth (mm)]]*2,  "Box + lid (tabbed)", OrderData[[#This Row],[Height (mm)]]+OrderData[[#This Row],[Depth (mm)]]*4,  "Box + lid (glued)", OrderData[[#This Row],[Height (mm)]]+OrderData[[#This Row],[Depth (mm)]]*2,  "Four flap folder", OrderData[[#This Row],[Height (mm)]]*2+OrderData[[#This Row],[Depth (mm)]]*2,  "Plan folder", OrderData[[#This Row],[Width (mm)]]*2+OrderData[[#This Row],[Depth (mm)]],  "Window mount", OrderData[[#This Row],[Height (mm)]],  "Not available" ))</f>
        <v/>
      </c>
      <c r="P600" s="4" t="str">
        <f t="array" aca="true" ref="P600">IF(COUNTA(OrderData[[#This Row],[Box Style]],OrderData[[#This Row],[Height (mm)]:[Depth (mm)]])=0, "",_xlfn.SWITCH(OrderData[[#This Row],[Box Style]],  "Clamshell", OrderData[[#This Row],[Width (mm)]]*2+OrderData[[#This Row],[Depth (mm)]]*5,  "Wrap lock", OrderData[[#This Row],[Width (mm)]]*3+OrderData[[#This Row],[Depth (mm)]]*2,  "Tabbed folder", OrderData[[#This Row],[Width (mm)]]*2.6+OrderData[[#This Row],[Depth (mm)]]*2,  "Box + lid (tabbed)", OrderData[[#This Row],[Width (mm)]]+OrderData[[#This Row],[Depth (mm)]]*4,  "Box + lid (glued)", OrderData[[#This Row],[Width (mm)]]+OrderData[[#This Row],[Depth (mm)]]*2,  "Four flap folder", OrderData[[#This Row],[Width (mm)]]*2.7+OrderData[[#This Row],[Depth (mm)]]*2,  "Plan folder", OrderData[[#This Row],[Height (mm)]],  "Window mount", OrderData[[#This Row],[Width (mm)]] ))</f>
        <v/>
      </c>
      <c r="Q600" s="4" t="str">
        <f t="array" aca="true" ref="Q600">IF(COUNTA(OrderData[[#This Row],[Box Style]],OrderData[[#This Row],[Height (mm)]:[Depth (mm)]])=0,"",_xlfn.XLOOKUP(1, ((MIN(OrderData[[#This Row],[Board H]:[Board W]]) &gt;=BoardSize[Min H]) *(MIN(OrderData[[#This Row],[Board H]:[Board W]]) &lt;BoardSize[Max H])),BoardSize[Size],"?",1))</f>
        <v/>
      </c>
      <c r="R600" s="4" t="str">
        <f t="array" aca="true" ref="R600">IF(COUNTA(OrderData[[#This Row],[Box Style]], OrderData[[#This Row],[Height (mm)]:[Depth (mm)]])=0, "",_xlfn.XLOOKUP(1,  (MAX(OrderData[[#This Row],[Board H]:[Board W]]) &gt;= BoardSize[Min W])  *(MAX(OrderData[[#This Row],[Board H]:[Board W]]) &lt; BoardSize[Max W]),  BoardSize[Size],  "?",1 ))</f>
        <v/>
      </c>
      <c r="S600" s="64" t="str">
        <f>IF(COUNTA(OrderData[[#This Row],[Box Style]], OrderData[[#This Row],[Height (mm)]:[Depth (mm)]]) &lt; 4, "",  IF(OR(OrderData[[#This Row],[H cat]] = "Not available", OrderData[[#This Row],[W cat]] = "Not available"),   "Not available",   IF(OR(OrderData[[#This Row],[H cat]] = "Special", OrderData[[#This Row],[W cat]] = "Special"),    "Special",     IF(OR(OrderData[[#This Row],[H cat]] = "XL", OrderData[[#This Row],[W cat]] = "XL"),     "XL",     IF(OR(OrderData[[#This Row],[H cat]] = "L", OrderData[[#This Row],[W cat]] = "L"),     "L",     IF(OR(OrderData[[#This Row],[H cat]] = "M", OrderData[[#This Row],[W cat]] = "M"),      "M",      IF(OR(OrderData[[#This Row],[H cat]] = "S", OrderData[[#This Row],[W cat]] = "S"),       "S",       IF(OR(OrderData[[#This Row],[H cat]] = "XS", OrderData[[#This Row],[W cat]] = "XS"),        "XS",        "Not available"       )      )     )    )   )  ) ))</f>
        <v/>
      </c>
      <c r="T600" s="65" t="str">
        <f t="array" aca="true" ref="T600">IFERROR(IF(OrderData[[#This Row],[Box Style]]="Labels only", 0.12*IF(ISBLANK(OrderData[[#This Row],[Quantity (default 1)]]), 1, OrderData[[#This Row],[Quantity (default 1)]]), IF(COUNTA(OrderData[[#This Row],[Box Style]], OrderData[[#This Row],[Height (mm)]:[Depth (mm)]]) &lt; 4,  "",IF(Assembly = "Assembled",   OrderData[[#This Row],[Actual quantity]] *_xlfn.XLOOKUP(1,    (Prices[Style]=OrderData[[#This Row],[Box Style]])    *(Prices[Size]=OrderData[[#This Row],[Size]]),    Prices[Price assembled],    "Not available",0   ),   OrderData[[#This Row],[Actual quantity]] *_xlfn.XLOOKUP(1,    (Prices[Style]=OrderData[[#This Row],[Box Style]])    *(Prices[Size]=OrderData[[#This Row],[Size]]),    Prices[Price flat pack],    "Not available",0)  ) +IF(   OrderData[[#This Row],[Labels needed?]] = "Sticker (10p)", 0.1,   IF(OrderData[[#This Row],[Labels needed?]] = "Machine pen (5p)", 0.05,    0   )  ) )),"Not available")</f>
        <v/>
      </c>
      <c r="U600" s="39" t="str">
        <f t="array" aca="true" ref="U600">IF(COUNTA(OrderData[[#This Row],[Box Style]], OrderData[[#This Row],[Height (mm)]:[Depth (mm)]]) = 0, "",_xlfn.XLOOKUP(1,  (Prices[Style]=OrderData[[#This Row],[Box Style]])  *(Prices[Size]=OrderData[[#This Row],[Size]]),  Prices[Cost] * OrderData[[#This Row],[Actual quantity]],  0 ) +IF(Assembly = "Assembled",_xlfn.XLOOKUP(1,   (Prices[Style] = OrderData[[#This Row],[Box Style]])   *(Prices[Size] = OrderData[[#This Row],[Size]]),   Prices[Assembly cost] * OrderData[[#This Row],[Actual quantity]],  0), 0))</f>
        <v/>
      </c>
      <c r="V600" s="35" t="str">
        <f t="array" aca="true" ref="V600">IF(COUNTA(OrderData[[#This Row],[Box Style]],OrderData[[#This Row],[Height (mm)]:[Depth (mm)]])=0,"",_xlfn.XLOOKUP(1,(Prices[Style]=OrderData[[#This Row],[Box Style]])*(Prices[Size]=OrderData[[#This Row],[Size]]), OrderData[[#This Row],[Actual quantity]]*(Prices[Cut min]),0)+IF(Assembly="Assembled",_xlfn.XLOOKUP(1,(Prices[Style]=OrderData[[#This Row],[Box Style]])*(Prices[Size]=OrderData[[#This Row],[Size]]), OrderData[[#This Row],[Actual quantity]]*(Prices[Assembly minutes]),0)))</f>
        <v/>
      </c>
      <c r="W600" s="66"/>
    </row>
  </sheetData>
  <sheetProtection algorithmName="SHA-512" hashValue="4BJ/wT/r+qrZ5eyGli9SSklSq0uPLrpTxAiWuHnluHCh9WUQjr8OZPqIAubSXjgWTbFObZTBxW7dzxHZYiQmEg==" saltValue="M0pNWxUmvdmAlMfPo38SKg==" spinCount="100000" sheet="1" objects="1" scenarios="1" selectLockedCells="1"/>
  <mergeCells count="3">
    <mergeCell ref="B3:E3"/>
    <mergeCell ref="G4:K4"/>
    <mergeCell ref="J2:K2"/>
  </mergeCells>
  <conditionalFormatting sqref="B8:U600">
    <cfRule type="expression" dxfId="106" stopIfTrue="1" priority="2">
      <formula>$D8="r"</formula>
    </cfRule>
    <cfRule type="expression" dxfId="107" stopIfTrue="1" priority="3">
      <formula>AND($D8&lt;&gt;"", $D8&lt;&gt;"r")</formula>
    </cfRule>
    <cfRule type="expression" dxfId="108" stopIfTrue="1" priority="4">
      <formula>$T8="Not available"</formula>
    </cfRule>
    <cfRule type="expression" dxfId="109" stopIfTrue="1" priority="5">
      <formula>AND(IF(COUNTIF($G8:$H8,"&lt;50"), TRUE, FALSE),COUNTA($E8,$G8:$I8)=4)</formula>
    </cfRule>
  </conditionalFormatting>
  <conditionalFormatting sqref="E8:E600 I8:I600">
    <cfRule type="expression" dxfId="110" priority="13">
      <formula>AND(OR($E8="Clamshell", $E8="Box + lid (glued)",$E8="Box + lid (tabbed)"), $I8&lt;15,COUNTA($E8,$G8:$I8)=4)</formula>
    </cfRule>
    <cfRule type="expression" dxfId="111" priority="14">
      <formula>AND($E8="Wrap lock", $I8&lt;10, COUNTA($E8,$G8:$I8)=4)</formula>
    </cfRule>
  </conditionalFormatting>
  <conditionalFormatting sqref="K5">
    <cfRule type="expression" dxfId="112" priority="1">
      <formula>AND(COUNTA($K$8:$K$600)&gt;0,ISBLANK(Label))</formula>
    </cfRule>
  </conditionalFormatting>
  <dataValidations count="8">
    <dataValidation allowBlank="1" showInputMessage="1" showErrorMessage="1" prompt="Track Sales Leads in this workbook. Enter Sales Leads in this worksheet.  Weighted Forecast for each lead is automatically updated" sqref="A1"/>
    <dataValidation allowBlank="1" showInputMessage="1" showErrorMessage="1" prompt="Enter Date in this cell" sqref="B4:D4"/>
    <dataValidation type="list" allowBlank="1" showInputMessage="1" showErrorMessage="1" sqref="F5">
      <formula1>"Flat pack,Assembled"</formula1>
    </dataValidation>
    <dataValidation type="list" allowBlank="1" showInputMessage="1" showErrorMessage="1" sqref="K8:K600">
      <formula1>"Sticker (10p),Machine pen (5p)"</formula1>
    </dataValidation>
    <dataValidation errorStyle="warning" allowBlank="1" showInputMessage="1" showErrorMessage="1" error="Select a month from the list. Select CANCEL, then press ALT+DOWN ARROW to open drop-down list and ENTER to make selection" sqref="M7:M600"/>
    <dataValidation type="decimal" allowBlank="1" showInputMessage="1" showErrorMessage="1" error="Please enter only measurements in millimetres with no units" sqref="I8:J600">
      <formula1>1</formula1>
      <formula2>2000</formula2>
    </dataValidation>
    <dataValidation type="decimal" allowBlank="1" showInputMessage="1" showErrorMessage="1" error="Please enter measurements in millimetres with no units" sqref="G8:H600">
      <formula1>30</formula1>
      <formula2>2000</formula2>
    </dataValidation>
    <dataValidation type="list" allowBlank="1" showInputMessage="1" showErrorMessage="1" sqref="E8:E600">
      <formula1>Prices!$B$3:$B$34</formula1>
    </dataValidation>
  </dataValidations>
  <hyperlinks>
    <hyperlink ref="N5" r:id="rId1" display="Complicated formula explanations"/>
  </hyperlinks>
  <printOptions horizontalCentered="1"/>
  <pageMargins left="0.4" right="0.4" top="0.4" bottom="0.4" header="0.3" footer="0.3"/>
  <pageSetup paperSize="9" fitToHeight="0" orientation="landscape"/>
  <headerFooter scaleWithDoc="1" alignWithMargins="1" differentFirst="1" differentOddEven="0">
    <oddFooter>&amp;CPage &amp;P of &amp;N</oddFooter>
  </headerFooter>
  <drawing r:id="rId3"/>
  <tableParts count="1">
    <tablePart r:id="rId5"/>
  </tableParts>
  <extLst/>
</worksheet>
</file>

<file path=xl/worksheets/sheet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B1:AL37"/>
  <sheetViews>
    <sheetView zoomScale="71" view="normal" workbookViewId="0">
      <selection pane="topLeft" activeCell="AM10" sqref="AM10"/>
    </sheetView>
  </sheetViews>
  <sheetFormatPr defaultColWidth="8.90625" defaultRowHeight="15.75"/>
  <cols>
    <col min="1" max="1" width="2.50390625" customWidth="1"/>
    <col min="2" max="2" width="17.375" customWidth="1"/>
    <col min="3" max="3" width="12.625" customWidth="1"/>
    <col min="4" max="6" width="8.875" hidden="1" customWidth="1"/>
    <col min="7" max="7" width="11.625" hidden="1" customWidth="1"/>
    <col min="8" max="8" width="11.875" hidden="1" customWidth="1"/>
    <col min="9" max="9" width="15.375" style="50" hidden="1" customWidth="1"/>
    <col min="10" max="10" width="11.875" hidden="1" customWidth="1"/>
    <col min="11" max="11" width="12.875" hidden="1" customWidth="1"/>
    <col min="12" max="12" width="10.125" hidden="1" customWidth="1"/>
    <col min="13" max="13" width="10.875" hidden="1" customWidth="1"/>
    <col min="14" max="14" width="15.50390625" hidden="1" customWidth="1"/>
    <col min="15" max="15" width="14.375" customWidth="1"/>
    <col min="16" max="16" width="12.125" hidden="1" customWidth="1"/>
    <col min="17" max="17" width="11.50390625" customWidth="1"/>
    <col min="18" max="18" width="15.375" customWidth="1"/>
    <col min="21" max="21" width="9.125" customWidth="1"/>
    <col min="25" max="25" width="0" hidden="1" customWidth="1"/>
    <col min="26" max="26" width="11.00390625" hidden="1" customWidth="1"/>
    <col min="27" max="27" width="15.875" hidden="1" customWidth="1"/>
    <col min="28" max="28" width="13.625" hidden="1" customWidth="1"/>
    <col min="29" max="29" width="11.125" hidden="1" customWidth="1"/>
    <col min="30" max="30" width="9.375" hidden="1" customWidth="1"/>
    <col min="31" max="31" width="14.875" hidden="1" customWidth="1"/>
    <col min="32" max="32" width="14.125" hidden="1" customWidth="1"/>
    <col min="33" max="35" width="8.875" hidden="1" customWidth="1"/>
    <col min="36" max="36" width="10.375" hidden="1" customWidth="1"/>
    <col min="37" max="38" width="8.875" hidden="1" customWidth="1"/>
    <col min="39" max="39" width="8.875" customWidth="1"/>
  </cols>
  <sheetData>
    <row r="1" spans="4:38" ht="15">
      <c r="D1" s="31" t="s">
        <v>5</v>
      </c>
      <c r="E1" s="31"/>
      <c r="F1" s="31"/>
      <c r="G1" s="31"/>
      <c r="H1" s="31"/>
      <c r="I1" s="31"/>
      <c r="J1" s="31"/>
      <c r="K1" s="31"/>
      <c r="L1" s="31"/>
      <c r="M1" s="31"/>
      <c r="N1" s="31"/>
      <c r="P1" t="s">
        <v>5</v>
      </c>
      <c r="Y1" s="31" t="s">
        <v>5</v>
      </c>
      <c r="Z1" s="31"/>
      <c r="AA1" s="31"/>
      <c r="AB1" s="31"/>
      <c r="AC1" s="31"/>
      <c r="AD1" s="31"/>
      <c r="AE1" s="31"/>
      <c r="AF1" s="31"/>
      <c r="AG1" s="31"/>
      <c r="AH1" s="31"/>
      <c r="AI1" s="31"/>
      <c r="AJ1" s="31"/>
      <c r="AK1" s="31"/>
      <c r="AL1" s="31"/>
    </row>
    <row r="2" spans="2:29" ht="36">
      <c r="B2" s="68" t="s">
        <v>28</v>
      </c>
      <c r="C2" s="68" t="s">
        <v>23</v>
      </c>
      <c r="D2" s="68" t="s">
        <v>29</v>
      </c>
      <c r="E2" s="68" t="s">
        <v>30</v>
      </c>
      <c r="F2" s="68" t="s">
        <v>31</v>
      </c>
      <c r="G2" s="68" t="s">
        <v>32</v>
      </c>
      <c r="H2" s="68" t="s">
        <v>33</v>
      </c>
      <c r="I2" s="68" t="s">
        <v>34</v>
      </c>
      <c r="J2" s="68" t="s">
        <v>35</v>
      </c>
      <c r="K2" s="68" t="s">
        <v>36</v>
      </c>
      <c r="L2" s="68" t="s">
        <v>37</v>
      </c>
      <c r="M2" s="68" t="s">
        <v>25</v>
      </c>
      <c r="N2" s="72" t="s">
        <v>38</v>
      </c>
      <c r="O2" s="68" t="s">
        <v>39</v>
      </c>
      <c r="P2" s="68" t="s">
        <v>40</v>
      </c>
      <c r="Q2" s="68" t="s">
        <v>41</v>
      </c>
      <c r="Y2" t="s">
        <v>42</v>
      </c>
      <c r="Z2" t="s">
        <v>43</v>
      </c>
      <c r="AA2" t="s">
        <v>44</v>
      </c>
      <c r="AB2" t="s">
        <v>45</v>
      </c>
      <c r="AC2" s="70" t="s">
        <v>46</v>
      </c>
    </row>
    <row r="3" spans="2:29" ht="15">
      <c r="B3" s="3" t="s">
        <v>47</v>
      </c>
      <c r="C3" s="3" t="s">
        <v>48</v>
      </c>
      <c r="D3" s="71">
        <v>2</v>
      </c>
      <c r="E3" s="29">
        <f>HourlyCost * (Prices[[#This Row],[Cut min]] / 60)</f>
        <v>0.822504</v>
      </c>
      <c r="F3" s="29">
        <f>HourlyRate * (Prices[[#This Row],[Cut min]] / 60)</f>
        <v>1.3333333333333333</v>
      </c>
      <c r="G3" s="71">
        <v>4</v>
      </c>
      <c r="H3" s="33">
        <f>HourlyCost * (Prices[[#This Row],[Assembly minutes]] / 60)</f>
        <v>1.645008</v>
      </c>
      <c r="I3" s="67">
        <v>650</v>
      </c>
      <c r="J3" s="29">
        <f>_xlfn.XLOOKUP(Prices[[#This Row],[Board weight (micron)]], BoardPrice[Board], BoardPrice[Cost per board], Price1000, 0)/_xlfn.XLOOKUP( Prices[[#This Row],[Size]], BoardSize[Size], BoardSize[Boxes per board], 1, 0)*IF(OR(Prices[[#This Row],[Style]] = "Box + lid (tabbed)", Prices[[#This Row],[Style]] = "Box + lid (glued)"), 2, 1)</f>
        <v>1.6675</v>
      </c>
      <c r="K3" s="29">
        <f>Maintenance/_xlfn.XLOOKUP(Prices[[#This Row],[Size]],BoardSize[Size],BoardSize[Boxes per board])</f>
        <v>0.86789473684210527</v>
      </c>
      <c r="L3" s="29"/>
      <c r="M3" s="29">
        <f>Prices[[#This Row],[Staff cost]] + Prices[[#This Row],[Board cost]] + Prices[[#This Row],[Maintenance]] + Prices[[#This Row],[Additional cost]]</f>
        <v>3.3578987368421052</v>
      </c>
      <c r="N3" s="29">
        <f>(Prices[[#This Row],[Staff time]] + Prices[[#This Row],[Board cost]] + Prices[[#This Row],[Maintenance]] + Prices[[#This Row],[Additional cost]]) * (1 + Profit)</f>
        <v>5.8030921052631577</v>
      </c>
      <c r="O3" s="29">
        <f>CEILING(Prices[[#This Row],[Calculated price]],0.25)</f>
        <v>6</v>
      </c>
      <c r="P3" s="29">
        <f>IFERROR(_xlfn.CEILING.MATH(  HourlyRate * (Prices[[#This Row],[Assembly minutes]] / 60),  0.5),0)</f>
        <v>3</v>
      </c>
      <c r="Q3" s="51">
        <f>Prices[[#This Row],[Price flat pack]] + Prices[[#This Row],[Assembly price]]</f>
        <v>9</v>
      </c>
      <c r="Y3" s="74">
        <v>40</v>
      </c>
      <c r="Z3" s="73">
        <f>23.91*1.032</f>
        <v>24.67512</v>
      </c>
      <c r="AA3" s="34">
        <v>0.5</v>
      </c>
      <c r="AB3" s="30">
        <f>2174+1124</f>
        <v>3298</v>
      </c>
      <c r="AC3" s="30">
        <f>AB3/950</f>
        <v>3.4715789473684211</v>
      </c>
    </row>
    <row r="4" spans="2:19" ht="15">
      <c r="B4" s="3" t="s">
        <v>47</v>
      </c>
      <c r="C4" s="3" t="s">
        <v>49</v>
      </c>
      <c r="D4" s="71">
        <v>3</v>
      </c>
      <c r="E4" s="29">
        <f>HourlyCost * (Prices[[#This Row],[Cut min]] / 60)</f>
        <v>1.233756</v>
      </c>
      <c r="F4" s="29">
        <f>HourlyRate * (Prices[[#This Row],[Cut min]] / 60)</f>
        <v>2</v>
      </c>
      <c r="G4" s="71">
        <v>4</v>
      </c>
      <c r="H4" s="33">
        <f>HourlyCost * (Prices[[#This Row],[Assembly minutes]] / 60)</f>
        <v>1.645008</v>
      </c>
      <c r="I4" s="67">
        <v>1000</v>
      </c>
      <c r="J4" s="29">
        <f>_xlfn.XLOOKUP(Prices[[#This Row],[Board weight (micron)]], BoardPrice[Board], BoardPrice[Cost per board], Price1000, 0)/_xlfn.XLOOKUP( Prices[[#This Row],[Size]], BoardSize[Size], BoardSize[Boxes per board], 1, 0)*IF(OR(Prices[[#This Row],[Style]] = "Box + lid (tabbed)", Prices[[#This Row],[Style]] = "Box + lid (glued)"), 2, 1)</f>
        <v>3.4233333333333333</v>
      </c>
      <c r="K4" s="29">
        <f>Maintenance/_xlfn.XLOOKUP(Prices[[#This Row],[Size]],BoardSize[Size],BoardSize[Boxes per board])</f>
        <v>1.1571929824561404</v>
      </c>
      <c r="L4" s="29"/>
      <c r="M4" s="29">
        <f>Prices[[#This Row],[Staff cost]] + Prices[[#This Row],[Board cost]] + Prices[[#This Row],[Maintenance]] + Prices[[#This Row],[Additional cost]]</f>
        <v>5.8142823157894741</v>
      </c>
      <c r="N4" s="29">
        <f>(Prices[[#This Row],[Staff time]] + Prices[[#This Row],[Board cost]] + Prices[[#This Row],[Maintenance]] + Prices[[#This Row],[Additional cost]]) * (1 + Profit)</f>
        <v>9.8707894736842121</v>
      </c>
      <c r="O4" s="29">
        <f>CEILING(Prices[[#This Row],[Calculated price]],0.25)</f>
        <v>10</v>
      </c>
      <c r="P4" s="29">
        <f>IFERROR(_xlfn.CEILING.MATH(  HourlyRate * (Prices[[#This Row],[Assembly minutes]] / 60),  0.5),0)</f>
        <v>3</v>
      </c>
      <c r="Q4" s="52">
        <f>Prices[[#This Row],[Price flat pack]] + Prices[[#This Row],[Assembly price]]</f>
        <v>13</v>
      </c>
      <c r="S4" s="46"/>
    </row>
    <row r="5" spans="2:36" ht="409.5">
      <c r="B5" s="3" t="s">
        <v>47</v>
      </c>
      <c r="C5" s="3" t="s">
        <v>50</v>
      </c>
      <c r="D5" s="71">
        <v>4</v>
      </c>
      <c r="E5" s="29">
        <f>HourlyCost * (Prices[[#This Row],[Cut min]] / 60)</f>
        <v>1.645008</v>
      </c>
      <c r="F5" s="29">
        <f>HourlyRate * (Prices[[#This Row],[Cut min]] / 60)</f>
        <v>2.6666666666666665</v>
      </c>
      <c r="G5" s="71">
        <v>5</v>
      </c>
      <c r="H5" s="33">
        <f>HourlyCost * (Prices[[#This Row],[Assembly minutes]] / 60)</f>
        <v>2.05626</v>
      </c>
      <c r="I5" s="67">
        <v>1000</v>
      </c>
      <c r="J5" s="29">
        <f>_xlfn.XLOOKUP(Prices[[#This Row],[Board weight (micron)]], BoardPrice[Board], BoardPrice[Cost per board], Price1000, 0)/_xlfn.XLOOKUP( Prices[[#This Row],[Size]], BoardSize[Size], BoardSize[Boxes per board], 1, 0)*IF(OR(Prices[[#This Row],[Style]] = "Box + lid (tabbed)", Prices[[#This Row],[Style]] = "Box + lid (glued)"), 2, 1)</f>
        <v>5.135</v>
      </c>
      <c r="K5" s="29">
        <f>Maintenance/_xlfn.XLOOKUP(Prices[[#This Row],[Size]],BoardSize[Size],BoardSize[Boxes per board])</f>
        <v>1.7357894736842105</v>
      </c>
      <c r="L5" s="29"/>
      <c r="M5" s="29">
        <f>Prices[[#This Row],[Staff cost]] + Prices[[#This Row],[Board cost]] + Prices[[#This Row],[Maintenance]] + Prices[[#This Row],[Additional cost]]</f>
        <v>8.51579747368421</v>
      </c>
      <c r="N5" s="29">
        <f>(Prices[[#This Row],[Staff time]] + Prices[[#This Row],[Board cost]] + Prices[[#This Row],[Maintenance]] + Prices[[#This Row],[Additional cost]]) * (1 + Profit)</f>
        <v>14.306184210526315</v>
      </c>
      <c r="O5" s="29">
        <f>CEILING(Prices[[#This Row],[Calculated price]],0.25)</f>
        <v>14.5</v>
      </c>
      <c r="P5" s="29">
        <f>IFERROR(_xlfn.CEILING.MATH(  HourlyRate * (Prices[[#This Row],[Assembly minutes]] / 60),  0.5),0)</f>
        <v>3.5</v>
      </c>
      <c r="Q5" s="52">
        <f>Prices[[#This Row],[Price flat pack]] + Prices[[#This Row],[Assembly price]]</f>
        <v>18</v>
      </c>
      <c r="Y5" t="s">
        <v>51</v>
      </c>
      <c r="Z5" t="s">
        <v>52</v>
      </c>
      <c r="AB5" s="6" t="s">
        <v>53</v>
      </c>
      <c r="AC5" s="6" t="s">
        <v>54</v>
      </c>
      <c r="AD5" s="6" t="s">
        <v>55</v>
      </c>
      <c r="AE5" s="6" t="s">
        <v>56</v>
      </c>
      <c r="AF5" s="6" t="s">
        <v>57</v>
      </c>
      <c r="AG5" s="6" t="s">
        <v>23</v>
      </c>
      <c r="AI5" t="s">
        <v>58</v>
      </c>
      <c r="AJ5" t="s">
        <v>59</v>
      </c>
    </row>
    <row r="6" spans="2:36" ht="15">
      <c r="B6" s="3" t="s">
        <v>47</v>
      </c>
      <c r="C6" s="3" t="s">
        <v>60</v>
      </c>
      <c r="D6" s="71">
        <v>6</v>
      </c>
      <c r="E6" s="29">
        <f>HourlyCost * (Prices[[#This Row],[Cut min]] / 60)</f>
        <v>2.467512</v>
      </c>
      <c r="F6" s="29">
        <f>HourlyRate * (Prices[[#This Row],[Cut min]] / 60)</f>
        <v>4</v>
      </c>
      <c r="G6" s="71">
        <v>6</v>
      </c>
      <c r="H6" s="33">
        <f>HourlyCost * (Prices[[#This Row],[Assembly minutes]] / 60)</f>
        <v>2.467512</v>
      </c>
      <c r="I6" s="67">
        <v>1000</v>
      </c>
      <c r="J6" s="29">
        <f>_xlfn.XLOOKUP(Prices[[#This Row],[Board weight (micron)]], BoardPrice[Board], BoardPrice[Cost per board], Price1000, 0)/_xlfn.XLOOKUP( Prices[[#This Row],[Size]], BoardSize[Size], BoardSize[Boxes per board], 1, 0)*IF(OR(Prices[[#This Row],[Style]] = "Box + lid (tabbed)", Prices[[#This Row],[Style]] = "Box + lid (glued)"), 2, 1)</f>
        <v>10.27</v>
      </c>
      <c r="K6" s="29">
        <f>Maintenance/_xlfn.XLOOKUP(Prices[[#This Row],[Size]],BoardSize[Size],BoardSize[Boxes per board])</f>
        <v>3.4715789473684211</v>
      </c>
      <c r="L6" s="29"/>
      <c r="M6" s="29">
        <f>Prices[[#This Row],[Staff cost]] + Prices[[#This Row],[Board cost]] + Prices[[#This Row],[Maintenance]] + Prices[[#This Row],[Additional cost]]</f>
        <v>16.20909094736842</v>
      </c>
      <c r="N6" s="29">
        <f>(Prices[[#This Row],[Staff time]] + Prices[[#This Row],[Board cost]] + Prices[[#This Row],[Maintenance]] + Prices[[#This Row],[Additional cost]]) * (1 + Profit)</f>
        <v>26.612368421052629</v>
      </c>
      <c r="O6" s="29">
        <f>CEILING(Prices[[#This Row],[Calculated price]],0.25)</f>
        <v>26.75</v>
      </c>
      <c r="P6" s="29">
        <f>IFERROR(_xlfn.CEILING.MATH(  HourlyRate * (Prices[[#This Row],[Assembly minutes]] / 60),  0.5),0)</f>
        <v>4</v>
      </c>
      <c r="Q6" s="52">
        <f>Prices[[#This Row],[Price flat pack]] + Prices[[#This Row],[Assembly price]]</f>
        <v>30.75</v>
      </c>
      <c r="Y6">
        <v>300</v>
      </c>
      <c r="Z6" s="38">
        <f>124.5/30</f>
        <v>4.15</v>
      </c>
      <c r="AB6" s="6">
        <v>4</v>
      </c>
      <c r="AC6" s="7">
        <v>50</v>
      </c>
      <c r="AD6" s="7">
        <v>700</v>
      </c>
      <c r="AE6" s="7">
        <v>50</v>
      </c>
      <c r="AF6" s="7">
        <v>480</v>
      </c>
      <c r="AG6" s="6" t="s">
        <v>48</v>
      </c>
      <c r="AI6" t="s">
        <v>61</v>
      </c>
      <c r="AJ6" s="69">
        <v>0.4465</v>
      </c>
    </row>
    <row r="7" spans="2:33" ht="15">
      <c r="B7" s="3" t="s">
        <v>47</v>
      </c>
      <c r="C7" s="3" t="s">
        <v>62</v>
      </c>
      <c r="D7" s="71">
        <v>10</v>
      </c>
      <c r="E7" s="29">
        <f>HourlyCost * (Prices[[#This Row],[Cut min]] / 60)</f>
        <v>4.11252</v>
      </c>
      <c r="F7" s="29">
        <f>HourlyRate * (Prices[[#This Row],[Cut min]] / 60)</f>
        <v>6.6666666666666661</v>
      </c>
      <c r="G7" s="71">
        <v>10</v>
      </c>
      <c r="H7" s="33">
        <f>HourlyCost * (Prices[[#This Row],[Assembly minutes]] / 60)</f>
        <v>4.11252</v>
      </c>
      <c r="I7" s="67">
        <v>1300</v>
      </c>
      <c r="J7" s="29">
        <f>_xlfn.XLOOKUP(Prices[[#This Row],[Board weight (micron)]], BoardPrice[Board], BoardPrice[Cost per board], Price1000, 0)/_xlfn.XLOOKUP( Prices[[#This Row],[Size]], BoardSize[Size], BoardSize[Boxes per board], 1, 0)*IF(OR(Prices[[#This Row],[Style]] = "Box + lid (tabbed)", Prices[[#This Row],[Style]] = "Box + lid (glued)"), 2, 1)</f>
        <v>26.080000000000002</v>
      </c>
      <c r="K7" s="29">
        <f>Maintenance/_xlfn.XLOOKUP(Prices[[#This Row],[Size]],BoardSize[Size],BoardSize[Boxes per board])</f>
        <v>6.9431578947368422</v>
      </c>
      <c r="L7" s="29"/>
      <c r="M7" s="29">
        <f>Prices[[#This Row],[Staff cost]] + Prices[[#This Row],[Board cost]] + Prices[[#This Row],[Maintenance]] + Prices[[#This Row],[Additional cost]]</f>
        <v>37.135677894736844</v>
      </c>
      <c r="N7" s="29">
        <f>(Prices[[#This Row],[Staff time]] + Prices[[#This Row],[Board cost]] + Prices[[#This Row],[Maintenance]] + Prices[[#This Row],[Additional cost]]) * (1 + Profit)</f>
        <v>59.534736842105268</v>
      </c>
      <c r="O7" s="29">
        <f>CEILING(Prices[[#This Row],[Calculated price]],0.25)</f>
        <v>59.75</v>
      </c>
      <c r="P7" s="29">
        <f>IFERROR(_xlfn.CEILING.MATH(  HourlyRate * (Prices[[#This Row],[Assembly minutes]] / 60),  0.5),0)</f>
        <v>7</v>
      </c>
      <c r="Q7" s="52">
        <f>Prices[[#This Row],[Price flat pack]] + Prices[[#This Row],[Assembly price]]</f>
        <v>66.75</v>
      </c>
      <c r="Y7">
        <v>650</v>
      </c>
      <c r="Z7" s="38">
        <f>133.4/20</f>
        <v>6.67</v>
      </c>
      <c r="AB7" s="6">
        <v>3</v>
      </c>
      <c r="AC7" s="7">
        <f>AD6</f>
        <v>700</v>
      </c>
      <c r="AD7" s="7">
        <v>900</v>
      </c>
      <c r="AE7" s="7">
        <f>AF6</f>
        <v>480</v>
      </c>
      <c r="AF7" s="7">
        <v>500</v>
      </c>
      <c r="AG7" s="6" t="s">
        <v>49</v>
      </c>
    </row>
    <row r="8" spans="2:33" ht="15">
      <c r="B8" s="3" t="s">
        <v>63</v>
      </c>
      <c r="C8" s="3" t="s">
        <v>48</v>
      </c>
      <c r="D8" s="71">
        <v>3</v>
      </c>
      <c r="E8" s="29">
        <f>HourlyCost * (Prices[[#This Row],[Cut min]] / 60)</f>
        <v>1.233756</v>
      </c>
      <c r="F8" s="29">
        <f>HourlyRate * (Prices[[#This Row],[Cut min]] / 60)</f>
        <v>2</v>
      </c>
      <c r="G8" s="71">
        <v>2</v>
      </c>
      <c r="H8" s="33">
        <f>HourlyCost * (Prices[[#This Row],[Assembly minutes]] / 60)</f>
        <v>0.822504</v>
      </c>
      <c r="I8" s="67">
        <v>650</v>
      </c>
      <c r="J8" s="29">
        <f>_xlfn.XLOOKUP(Prices[[#This Row],[Board weight (micron)]], BoardPrice[Board], BoardPrice[Cost per board], Price1000, 0)/_xlfn.XLOOKUP( Prices[[#This Row],[Size]], BoardSize[Size], BoardSize[Boxes per board], 1, 0)*IF(OR(Prices[[#This Row],[Style]] = "Box + lid (tabbed)", Prices[[#This Row],[Style]] = "Box + lid (glued)"), 2, 1)</f>
        <v>1.6675</v>
      </c>
      <c r="K8" s="29">
        <f>Maintenance/_xlfn.XLOOKUP(Prices[[#This Row],[Size]],BoardSize[Size],BoardSize[Boxes per board])</f>
        <v>0.86789473684210527</v>
      </c>
      <c r="L8" s="29"/>
      <c r="M8" s="29">
        <f>Prices[[#This Row],[Staff cost]] + Prices[[#This Row],[Board cost]] + Prices[[#This Row],[Maintenance]] + Prices[[#This Row],[Additional cost]]</f>
        <v>3.7691507368421053</v>
      </c>
      <c r="N8" s="29">
        <f>(Prices[[#This Row],[Staff time]] + Prices[[#This Row],[Board cost]] + Prices[[#This Row],[Maintenance]] + Prices[[#This Row],[Additional cost]]) * (1 + Profit)</f>
        <v>6.8030921052631586</v>
      </c>
      <c r="O8" s="29">
        <f>CEILING(Prices[[#This Row],[Calculated price]],0.25)</f>
        <v>7</v>
      </c>
      <c r="P8" s="29">
        <f>IFERROR(_xlfn.CEILING.MATH(  HourlyRate * (Prices[[#This Row],[Assembly minutes]] / 60),  0.5),0)</f>
        <v>1.5</v>
      </c>
      <c r="Q8" s="52">
        <f>Prices[[#This Row],[Price flat pack]] + Prices[[#This Row],[Assembly price]]</f>
        <v>8.5</v>
      </c>
      <c r="Y8">
        <v>1000</v>
      </c>
      <c r="Z8" s="38">
        <f>123.24/12</f>
        <v>10.27</v>
      </c>
      <c r="AB8" s="6">
        <v>2</v>
      </c>
      <c r="AC8" s="7">
        <f>AD7</f>
        <v>900</v>
      </c>
      <c r="AD8" s="7">
        <v>980</v>
      </c>
      <c r="AE8" s="7">
        <f>AF7</f>
        <v>500</v>
      </c>
      <c r="AF8" s="7">
        <v>700</v>
      </c>
      <c r="AG8" s="6" t="s">
        <v>50</v>
      </c>
    </row>
    <row r="9" spans="2:33" ht="15">
      <c r="B9" s="3" t="s">
        <v>63</v>
      </c>
      <c r="C9" s="3" t="s">
        <v>49</v>
      </c>
      <c r="D9" s="71">
        <v>4</v>
      </c>
      <c r="E9" s="29">
        <f>HourlyCost * (Prices[[#This Row],[Cut min]] / 60)</f>
        <v>1.645008</v>
      </c>
      <c r="F9" s="29">
        <f>HourlyRate * (Prices[[#This Row],[Cut min]] / 60)</f>
        <v>2.6666666666666665</v>
      </c>
      <c r="G9" s="71">
        <v>2</v>
      </c>
      <c r="H9" s="33">
        <f>HourlyCost * (Prices[[#This Row],[Assembly minutes]] / 60)</f>
        <v>0.822504</v>
      </c>
      <c r="I9" s="67">
        <v>1000</v>
      </c>
      <c r="J9" s="29">
        <f>_xlfn.XLOOKUP(Prices[[#This Row],[Board weight (micron)]], BoardPrice[Board], BoardPrice[Cost per board], Price1000, 0)/_xlfn.XLOOKUP( Prices[[#This Row],[Size]], BoardSize[Size], BoardSize[Boxes per board], 1, 0)*IF(OR(Prices[[#This Row],[Style]] = "Box + lid (tabbed)", Prices[[#This Row],[Style]] = "Box + lid (glued)"), 2, 1)</f>
        <v>3.4233333333333333</v>
      </c>
      <c r="K9" s="29">
        <f>Maintenance/_xlfn.XLOOKUP(Prices[[#This Row],[Size]],BoardSize[Size],BoardSize[Boxes per board])</f>
        <v>1.1571929824561404</v>
      </c>
      <c r="L9" s="29"/>
      <c r="M9" s="29">
        <f>Prices[[#This Row],[Staff cost]] + Prices[[#This Row],[Board cost]] + Prices[[#This Row],[Maintenance]] + Prices[[#This Row],[Additional cost]]</f>
        <v>6.2255343157894742</v>
      </c>
      <c r="N9" s="29">
        <f>(Prices[[#This Row],[Staff time]] + Prices[[#This Row],[Board cost]] + Prices[[#This Row],[Maintenance]] + Prices[[#This Row],[Additional cost]]) * (1 + Profit)</f>
        <v>10.87078947368421</v>
      </c>
      <c r="O9" s="29">
        <f>CEILING(Prices[[#This Row],[Calculated price]],0.25)</f>
        <v>11</v>
      </c>
      <c r="P9" s="29">
        <f>IFERROR(_xlfn.CEILING.MATH(  HourlyRate * (Prices[[#This Row],[Assembly minutes]] / 60),  0.5),0)</f>
        <v>1.5</v>
      </c>
      <c r="Q9" s="52">
        <f>Prices[[#This Row],[Price flat pack]] + Prices[[#This Row],[Assembly price]]</f>
        <v>12.5</v>
      </c>
      <c r="Y9">
        <v>1300</v>
      </c>
      <c r="Z9" s="38">
        <f>130.4/10</f>
        <v>13.040000000000001</v>
      </c>
      <c r="AB9" s="6">
        <v>1</v>
      </c>
      <c r="AC9" s="7">
        <f>AD8</f>
        <v>980</v>
      </c>
      <c r="AD9" s="7">
        <v>1430</v>
      </c>
      <c r="AE9" s="7">
        <f>AF8</f>
        <v>700</v>
      </c>
      <c r="AF9" s="7">
        <v>1000</v>
      </c>
      <c r="AG9" s="6" t="s">
        <v>60</v>
      </c>
    </row>
    <row r="10" spans="2:33" ht="15">
      <c r="B10" s="3" t="s">
        <v>63</v>
      </c>
      <c r="C10" s="3" t="s">
        <v>50</v>
      </c>
      <c r="D10" s="71">
        <v>5</v>
      </c>
      <c r="E10" s="29">
        <f>HourlyCost * (Prices[[#This Row],[Cut min]] / 60)</f>
        <v>2.05626</v>
      </c>
      <c r="F10" s="29">
        <f>HourlyRate * (Prices[[#This Row],[Cut min]] / 60)</f>
        <v>3.333333333333333</v>
      </c>
      <c r="G10" s="71">
        <v>3</v>
      </c>
      <c r="H10" s="33">
        <f>HourlyCost * (Prices[[#This Row],[Assembly minutes]] / 60)</f>
        <v>1.233756</v>
      </c>
      <c r="I10" s="67">
        <v>1000</v>
      </c>
      <c r="J10" s="29">
        <f>_xlfn.XLOOKUP(Prices[[#This Row],[Board weight (micron)]], BoardPrice[Board], BoardPrice[Cost per board], Price1000, 0)/_xlfn.XLOOKUP( Prices[[#This Row],[Size]], BoardSize[Size], BoardSize[Boxes per board], 1, 0)*IF(OR(Prices[[#This Row],[Style]] = "Box + lid (tabbed)", Prices[[#This Row],[Style]] = "Box + lid (glued)"), 2, 1)</f>
        <v>5.135</v>
      </c>
      <c r="K10" s="29">
        <f>Maintenance/_xlfn.XLOOKUP(Prices[[#This Row],[Size]],BoardSize[Size],BoardSize[Boxes per board])</f>
        <v>1.7357894736842105</v>
      </c>
      <c r="L10" s="29"/>
      <c r="M10" s="29">
        <f>Prices[[#This Row],[Staff cost]] + Prices[[#This Row],[Board cost]] + Prices[[#This Row],[Maintenance]] + Prices[[#This Row],[Additional cost]]</f>
        <v>8.92704947368421</v>
      </c>
      <c r="N10" s="29">
        <f>(Prices[[#This Row],[Staff time]] + Prices[[#This Row],[Board cost]] + Prices[[#This Row],[Maintenance]] + Prices[[#This Row],[Additional cost]]) * (1 + Profit)</f>
        <v>15.306184210526316</v>
      </c>
      <c r="O10" s="29">
        <f>CEILING(Prices[[#This Row],[Calculated price]],0.25)</f>
        <v>15.5</v>
      </c>
      <c r="P10" s="29">
        <f>IFERROR(_xlfn.CEILING.MATH(  HourlyRate * (Prices[[#This Row],[Assembly minutes]] / 60),  0.5),0)</f>
        <v>2</v>
      </c>
      <c r="Q10" s="52">
        <f>Prices[[#This Row],[Price flat pack]] + Prices[[#This Row],[Assembly price]]</f>
        <v>17.5</v>
      </c>
      <c r="Y10" t="s">
        <v>64</v>
      </c>
      <c r="Z10" s="38">
        <f>251.85/15</f>
        <v>16.79</v>
      </c>
      <c r="AB10" s="6">
        <v>0.5</v>
      </c>
      <c r="AC10" s="7">
        <f>AD9</f>
        <v>1430</v>
      </c>
      <c r="AD10" s="7">
        <v>2000</v>
      </c>
      <c r="AE10" s="7">
        <f>AF9</f>
        <v>1000</v>
      </c>
      <c r="AF10" s="7">
        <v>1430</v>
      </c>
      <c r="AG10" s="6" t="s">
        <v>62</v>
      </c>
    </row>
    <row r="11" spans="2:33" ht="409.5">
      <c r="B11" s="3" t="s">
        <v>63</v>
      </c>
      <c r="C11" s="3" t="s">
        <v>60</v>
      </c>
      <c r="D11" s="71">
        <v>6</v>
      </c>
      <c r="E11" s="29">
        <f>HourlyCost * (Prices[[#This Row],[Cut min]] / 60)</f>
        <v>2.467512</v>
      </c>
      <c r="F11" s="29">
        <f>HourlyRate * (Prices[[#This Row],[Cut min]] / 60)</f>
        <v>4</v>
      </c>
      <c r="G11" s="71">
        <v>5</v>
      </c>
      <c r="H11" s="33">
        <f>HourlyCost * (Prices[[#This Row],[Assembly minutes]] / 60)</f>
        <v>2.05626</v>
      </c>
      <c r="I11" s="67">
        <v>1000</v>
      </c>
      <c r="J11" s="29">
        <f>_xlfn.XLOOKUP(Prices[[#This Row],[Board weight (micron)]], BoardPrice[Board], BoardPrice[Cost per board], Price1000, 0)/_xlfn.XLOOKUP( Prices[[#This Row],[Size]], BoardSize[Size], BoardSize[Boxes per board], 1, 0)*IF(OR(Prices[[#This Row],[Style]] = "Box + lid (tabbed)", Prices[[#This Row],[Style]] = "Box + lid (glued)"), 2, 1)</f>
        <v>10.27</v>
      </c>
      <c r="K11" s="29">
        <f>Maintenance/_xlfn.XLOOKUP(Prices[[#This Row],[Size]],BoardSize[Size],BoardSize[Boxes per board])</f>
        <v>3.4715789473684211</v>
      </c>
      <c r="L11" s="29"/>
      <c r="M11" s="29">
        <f>Prices[[#This Row],[Staff cost]] + Prices[[#This Row],[Board cost]] + Prices[[#This Row],[Maintenance]] + Prices[[#This Row],[Additional cost]]</f>
        <v>16.20909094736842</v>
      </c>
      <c r="N11" s="29">
        <f>(Prices[[#This Row],[Staff time]] + Prices[[#This Row],[Board cost]] + Prices[[#This Row],[Maintenance]] + Prices[[#This Row],[Additional cost]]) * (1 + Profit)</f>
        <v>26.612368421052629</v>
      </c>
      <c r="O11" s="29">
        <f>CEILING(Prices[[#This Row],[Calculated price]],0.25)</f>
        <v>26.75</v>
      </c>
      <c r="P11" s="29">
        <f>IFERROR(_xlfn.CEILING.MATH(  HourlyRate * (Prices[[#This Row],[Assembly minutes]] / 60),  0.5),0)</f>
        <v>3.5</v>
      </c>
      <c r="Q11" s="52">
        <f>Prices[[#This Row],[Price flat pack]] + Prices[[#This Row],[Assembly price]]</f>
        <v>30.25</v>
      </c>
      <c r="Y11" t="s">
        <v>65</v>
      </c>
      <c r="Z11" s="38">
        <v>15.4</v>
      </c>
      <c r="AB11" s="6">
        <v>0</v>
      </c>
      <c r="AC11" s="7">
        <f>AD10</f>
        <v>2000</v>
      </c>
      <c r="AD11" s="7">
        <f>1E+99</f>
        <v>1E+99</v>
      </c>
      <c r="AE11" s="7">
        <f>AF10</f>
        <v>1430</v>
      </c>
      <c r="AF11" s="7">
        <f>1E+99</f>
        <v>1E+99</v>
      </c>
      <c r="AG11" s="6" t="s">
        <v>66</v>
      </c>
    </row>
    <row r="12" spans="2:33" ht="15">
      <c r="B12" s="3" t="s">
        <v>63</v>
      </c>
      <c r="C12" s="3" t="s">
        <v>62</v>
      </c>
      <c r="D12" s="71">
        <v>10</v>
      </c>
      <c r="E12" s="29">
        <f>HourlyCost * (Prices[[#This Row],[Cut min]] / 60)</f>
        <v>4.11252</v>
      </c>
      <c r="F12" s="29">
        <f>HourlyRate * (Prices[[#This Row],[Cut min]] / 60)</f>
        <v>6.6666666666666661</v>
      </c>
      <c r="G12" s="71">
        <v>10</v>
      </c>
      <c r="H12" s="33">
        <f>HourlyCost * (Prices[[#This Row],[Assembly minutes]] / 60)</f>
        <v>4.11252</v>
      </c>
      <c r="I12" s="67">
        <v>1300</v>
      </c>
      <c r="J12" s="29">
        <f>_xlfn.XLOOKUP(Prices[[#This Row],[Board weight (micron)]], BoardPrice[Board], BoardPrice[Cost per board], Price1000, 0)/_xlfn.XLOOKUP( Prices[[#This Row],[Size]], BoardSize[Size], BoardSize[Boxes per board], 1, 0)*IF(OR(Prices[[#This Row],[Style]] = "Box + lid (tabbed)", Prices[[#This Row],[Style]] = "Box + lid (glued)"), 2, 1)</f>
        <v>26.080000000000002</v>
      </c>
      <c r="K12" s="29">
        <f>Maintenance/_xlfn.XLOOKUP(Prices[[#This Row],[Size]],BoardSize[Size],BoardSize[Boxes per board])</f>
        <v>6.9431578947368422</v>
      </c>
      <c r="L12" s="29"/>
      <c r="M12" s="29">
        <f>Prices[[#This Row],[Staff cost]] + Prices[[#This Row],[Board cost]] + Prices[[#This Row],[Maintenance]] + Prices[[#This Row],[Additional cost]]</f>
        <v>37.135677894736844</v>
      </c>
      <c r="N12" s="29">
        <f>(Prices[[#This Row],[Staff time]] + Prices[[#This Row],[Board cost]] + Prices[[#This Row],[Maintenance]] + Prices[[#This Row],[Additional cost]]) * (1 + Profit)</f>
        <v>59.534736842105268</v>
      </c>
      <c r="O12" s="29">
        <f>CEILING(Prices[[#This Row],[Calculated price]],0.25)</f>
        <v>59.75</v>
      </c>
      <c r="P12" s="29">
        <f>IFERROR(_xlfn.CEILING.MATH(  HourlyRate * (Prices[[#This Row],[Assembly minutes]] / 60),  0.5),0)</f>
        <v>7</v>
      </c>
      <c r="Q12" s="52">
        <f>Prices[[#This Row],[Price flat pack]] + Prices[[#This Row],[Assembly price]]</f>
        <v>66.75</v>
      </c>
      <c r="AB12" s="6"/>
      <c r="AC12" s="7"/>
      <c r="AD12" s="7"/>
      <c r="AE12" s="7"/>
      <c r="AF12" s="7"/>
      <c r="AG12" s="6"/>
    </row>
    <row r="13" spans="2:17" ht="15">
      <c r="B13" s="3" t="s">
        <v>67</v>
      </c>
      <c r="C13" s="3" t="s">
        <v>48</v>
      </c>
      <c r="D13" s="71">
        <v>2</v>
      </c>
      <c r="E13" s="29">
        <f>HourlyCost * (Prices[[#This Row],[Cut min]] / 60)</f>
        <v>0.822504</v>
      </c>
      <c r="F13" s="29">
        <f>HourlyRate * (Prices[[#This Row],[Cut min]] / 60)</f>
        <v>1.3333333333333333</v>
      </c>
      <c r="G13" s="71">
        <v>2</v>
      </c>
      <c r="H13" s="33">
        <f>HourlyCost * (Prices[[#This Row],[Assembly minutes]] / 60)</f>
        <v>0.822504</v>
      </c>
      <c r="I13" s="67">
        <v>650</v>
      </c>
      <c r="J13" s="29">
        <f>_xlfn.XLOOKUP(Prices[[#This Row],[Board weight (micron)]], BoardPrice[Board], BoardPrice[Cost per board], Price1000, 0)/_xlfn.XLOOKUP( Prices[[#This Row],[Size]], BoardSize[Size], BoardSize[Boxes per board], 1, 0)*IF(OR(Prices[[#This Row],[Style]] = "Box + lid (tabbed)", Prices[[#This Row],[Style]] = "Box + lid (glued)"), 2, 1)</f>
        <v>1.6675</v>
      </c>
      <c r="K13" s="29">
        <f>Maintenance/_xlfn.XLOOKUP(Prices[[#This Row],[Size]],BoardSize[Size],BoardSize[Boxes per board])</f>
        <v>0.86789473684210527</v>
      </c>
      <c r="L13" s="29"/>
      <c r="M13" s="29">
        <f>Prices[[#This Row],[Staff cost]] + Prices[[#This Row],[Board cost]] + Prices[[#This Row],[Maintenance]] + Prices[[#This Row],[Additional cost]]</f>
        <v>3.3578987368421052</v>
      </c>
      <c r="N13" s="29">
        <f>(Prices[[#This Row],[Staff time]] + Prices[[#This Row],[Board cost]] + Prices[[#This Row],[Maintenance]] + Prices[[#This Row],[Additional cost]]) * (1 + Profit)</f>
        <v>5.8030921052631577</v>
      </c>
      <c r="O13" s="29">
        <f>CEILING(Prices[[#This Row],[Calculated price]],0.25)</f>
        <v>6</v>
      </c>
      <c r="P13" s="29">
        <f>IFERROR(_xlfn.CEILING.MATH(  HourlyRate * (Prices[[#This Row],[Assembly minutes]] / 60),  0.5),0)</f>
        <v>1.5</v>
      </c>
      <c r="Q13" s="52">
        <f>Prices[[#This Row],[Price flat pack]] + Prices[[#This Row],[Assembly price]]</f>
        <v>7.5</v>
      </c>
    </row>
    <row r="14" spans="2:30" ht="30">
      <c r="B14" s="3" t="s">
        <v>67</v>
      </c>
      <c r="C14" s="3" t="s">
        <v>49</v>
      </c>
      <c r="D14" s="71">
        <v>3</v>
      </c>
      <c r="E14" s="29">
        <f>HourlyCost * (Prices[[#This Row],[Cut min]] / 60)</f>
        <v>1.233756</v>
      </c>
      <c r="F14" s="29">
        <f>HourlyRate * (Prices[[#This Row],[Cut min]] / 60)</f>
        <v>2</v>
      </c>
      <c r="G14" s="71">
        <v>3</v>
      </c>
      <c r="H14" s="33">
        <f>HourlyCost * (Prices[[#This Row],[Assembly minutes]] / 60)</f>
        <v>1.233756</v>
      </c>
      <c r="I14" s="67">
        <v>1000</v>
      </c>
      <c r="J14" s="29">
        <f>_xlfn.XLOOKUP(Prices[[#This Row],[Board weight (micron)]], BoardPrice[Board], BoardPrice[Cost per board], Price1000, 0)/_xlfn.XLOOKUP( Prices[[#This Row],[Size]], BoardSize[Size], BoardSize[Boxes per board], 1, 0)*IF(OR(Prices[[#This Row],[Style]] = "Box + lid (tabbed)", Prices[[#This Row],[Style]] = "Box + lid (glued)"), 2, 1)</f>
        <v>3.4233333333333333</v>
      </c>
      <c r="K14" s="29">
        <f>Maintenance/_xlfn.XLOOKUP(Prices[[#This Row],[Size]],BoardSize[Size],BoardSize[Boxes per board])</f>
        <v>1.1571929824561404</v>
      </c>
      <c r="L14" s="29"/>
      <c r="M14" s="29">
        <f>Prices[[#This Row],[Staff cost]] + Prices[[#This Row],[Board cost]] + Prices[[#This Row],[Maintenance]] + Prices[[#This Row],[Additional cost]]</f>
        <v>5.8142823157894741</v>
      </c>
      <c r="N14" s="29">
        <f>(Prices[[#This Row],[Staff time]] + Prices[[#This Row],[Board cost]] + Prices[[#This Row],[Maintenance]] + Prices[[#This Row],[Additional cost]]) * (1 + Profit)</f>
        <v>9.8707894736842121</v>
      </c>
      <c r="O14" s="29">
        <f>CEILING(Prices[[#This Row],[Calculated price]],0.25)</f>
        <v>10</v>
      </c>
      <c r="P14" s="29">
        <f>IFERROR(_xlfn.CEILING.MATH(  HourlyRate * (Prices[[#This Row],[Assembly minutes]] / 60),  0.5),0)</f>
        <v>2</v>
      </c>
      <c r="Q14" s="52">
        <f>Prices[[#This Row],[Price flat pack]] + Prices[[#This Row],[Assembly price]]</f>
        <v>12</v>
      </c>
      <c r="Y14" s="53" t="s">
        <v>47</v>
      </c>
      <c r="Z14" s="54" t="s">
        <v>63</v>
      </c>
      <c r="AA14" s="54" t="s">
        <v>67</v>
      </c>
      <c r="AB14" s="54" t="s">
        <v>68</v>
      </c>
      <c r="AC14" s="54" t="s">
        <v>69</v>
      </c>
      <c r="AD14" s="54" t="s">
        <v>70</v>
      </c>
    </row>
    <row r="15" spans="2:30" ht="14.85" customHeight="1">
      <c r="B15" s="3" t="s">
        <v>67</v>
      </c>
      <c r="C15" s="3" t="s">
        <v>50</v>
      </c>
      <c r="D15" s="71">
        <v>4</v>
      </c>
      <c r="E15" s="29">
        <f>HourlyCost * (Prices[[#This Row],[Cut min]] / 60)</f>
        <v>1.645008</v>
      </c>
      <c r="F15" s="29">
        <f>HourlyRate * (Prices[[#This Row],[Cut min]] / 60)</f>
        <v>2.6666666666666665</v>
      </c>
      <c r="G15" s="71">
        <v>4</v>
      </c>
      <c r="H15" s="33">
        <f>HourlyCost * (Prices[[#This Row],[Assembly minutes]] / 60)</f>
        <v>1.645008</v>
      </c>
      <c r="I15" s="67">
        <v>1000</v>
      </c>
      <c r="J15" s="29">
        <f>_xlfn.XLOOKUP(Prices[[#This Row],[Board weight (micron)]], BoardPrice[Board], BoardPrice[Cost per board], Price1000, 0)/_xlfn.XLOOKUP( Prices[[#This Row],[Size]], BoardSize[Size], BoardSize[Boxes per board], 1, 0)*IF(OR(Prices[[#This Row],[Style]] = "Box + lid (tabbed)", Prices[[#This Row],[Style]] = "Box + lid (glued)"), 2, 1)</f>
        <v>5.135</v>
      </c>
      <c r="K15" s="29">
        <f>Maintenance/_xlfn.XLOOKUP(Prices[[#This Row],[Size]],BoardSize[Size],BoardSize[Boxes per board])</f>
        <v>1.7357894736842105</v>
      </c>
      <c r="L15" s="29"/>
      <c r="M15" s="29">
        <f>Prices[[#This Row],[Staff cost]] + Prices[[#This Row],[Board cost]] + Prices[[#This Row],[Maintenance]] + Prices[[#This Row],[Additional cost]]</f>
        <v>8.51579747368421</v>
      </c>
      <c r="N15" s="29">
        <f>(Prices[[#This Row],[Staff time]] + Prices[[#This Row],[Board cost]] + Prices[[#This Row],[Maintenance]] + Prices[[#This Row],[Additional cost]]) * (1 + Profit)</f>
        <v>14.306184210526315</v>
      </c>
      <c r="O15" s="29">
        <f>CEILING(Prices[[#This Row],[Calculated price]],0.25)</f>
        <v>14.5</v>
      </c>
      <c r="P15" s="29">
        <f>IFERROR(_xlfn.CEILING.MATH(  HourlyRate * (Prices[[#This Row],[Assembly minutes]] / 60),  0.5),0)</f>
        <v>3</v>
      </c>
      <c r="Q15" s="52">
        <f>Prices[[#This Row],[Price flat pack]] + Prices[[#This Row],[Assembly price]]</f>
        <v>17.5</v>
      </c>
      <c r="Y15" s="55"/>
      <c r="Z15" s="56" t="s">
        <v>71</v>
      </c>
      <c r="AA15" s="56" t="s">
        <v>71</v>
      </c>
      <c r="AB15" s="56" t="s">
        <v>72</v>
      </c>
      <c r="AC15" s="56" t="s">
        <v>73</v>
      </c>
      <c r="AD15" s="56" t="s">
        <v>71</v>
      </c>
    </row>
    <row r="16" spans="2:30" ht="14.85" customHeight="1">
      <c r="B16" s="3" t="s">
        <v>67</v>
      </c>
      <c r="C16" s="3" t="s">
        <v>60</v>
      </c>
      <c r="D16" s="71">
        <v>5</v>
      </c>
      <c r="E16" s="29">
        <f>HourlyCost * (Prices[[#This Row],[Cut min]] / 60)</f>
        <v>2.05626</v>
      </c>
      <c r="F16" s="29">
        <f>HourlyRate * (Prices[[#This Row],[Cut min]] / 60)</f>
        <v>3.333333333333333</v>
      </c>
      <c r="G16" s="71">
        <v>5</v>
      </c>
      <c r="H16" s="33">
        <f>HourlyCost * (Prices[[#This Row],[Assembly minutes]] / 60)</f>
        <v>2.05626</v>
      </c>
      <c r="I16" s="67">
        <v>1000</v>
      </c>
      <c r="J16" s="29">
        <f>_xlfn.XLOOKUP(Prices[[#This Row],[Board weight (micron)]], BoardPrice[Board], BoardPrice[Cost per board], Price1000, 0)/_xlfn.XLOOKUP( Prices[[#This Row],[Size]], BoardSize[Size], BoardSize[Boxes per board], 1, 0)*IF(OR(Prices[[#This Row],[Style]] = "Box + lid (tabbed)", Prices[[#This Row],[Style]] = "Box + lid (glued)"), 2, 1)</f>
        <v>10.27</v>
      </c>
      <c r="K16" s="29">
        <f>Maintenance/_xlfn.XLOOKUP(Prices[[#This Row],[Size]],BoardSize[Size],BoardSize[Boxes per board])</f>
        <v>3.4715789473684211</v>
      </c>
      <c r="L16" s="29"/>
      <c r="M16" s="29">
        <f>Prices[[#This Row],[Staff cost]] + Prices[[#This Row],[Board cost]] + Prices[[#This Row],[Maintenance]] + Prices[[#This Row],[Additional cost]]</f>
        <v>15.797838947368421</v>
      </c>
      <c r="N16" s="29">
        <f>(Prices[[#This Row],[Staff time]] + Prices[[#This Row],[Board cost]] + Prices[[#This Row],[Maintenance]] + Prices[[#This Row],[Additional cost]]) * (1 + Profit)</f>
        <v>25.612368421052629</v>
      </c>
      <c r="O16" s="29">
        <f>CEILING(Prices[[#This Row],[Calculated price]],0.25)</f>
        <v>25.75</v>
      </c>
      <c r="P16" s="29">
        <f>IFERROR(_xlfn.CEILING.MATH(  HourlyRate * (Prices[[#This Row],[Assembly minutes]] / 60),  0.5),0)</f>
        <v>3.5</v>
      </c>
      <c r="Q16" s="52">
        <f>Prices[[#This Row],[Price flat pack]] + Prices[[#This Row],[Assembly price]]</f>
        <v>29.25</v>
      </c>
      <c r="Y16" s="57"/>
      <c r="Z16" s="58" t="s">
        <v>74</v>
      </c>
      <c r="AA16" s="58" t="s">
        <v>74</v>
      </c>
      <c r="AB16" s="58" t="s">
        <v>75</v>
      </c>
      <c r="AC16" s="58" t="s">
        <v>76</v>
      </c>
      <c r="AD16" s="58" t="s">
        <v>74</v>
      </c>
    </row>
    <row r="17" spans="2:30" ht="14.85" customHeight="1">
      <c r="B17" s="3" t="s">
        <v>67</v>
      </c>
      <c r="C17" s="3" t="s">
        <v>62</v>
      </c>
      <c r="D17" s="71">
        <v>10</v>
      </c>
      <c r="E17" s="29">
        <f>HourlyCost * (Prices[[#This Row],[Cut min]] / 60)</f>
        <v>4.11252</v>
      </c>
      <c r="F17" s="29">
        <f>HourlyRate * (Prices[[#This Row],[Cut min]] / 60)</f>
        <v>6.6666666666666661</v>
      </c>
      <c r="G17" s="71">
        <v>10</v>
      </c>
      <c r="H17" s="33">
        <f>HourlyCost * (Prices[[#This Row],[Assembly minutes]] / 60)</f>
        <v>4.11252</v>
      </c>
      <c r="I17" s="67">
        <v>1300</v>
      </c>
      <c r="J17" s="29">
        <f>_xlfn.XLOOKUP(Prices[[#This Row],[Board weight (micron)]], BoardPrice[Board], BoardPrice[Cost per board], Price1000, 0)/_xlfn.XLOOKUP( Prices[[#This Row],[Size]], BoardSize[Size], BoardSize[Boxes per board], 1, 0)*IF(OR(Prices[[#This Row],[Style]] = "Box + lid (tabbed)", Prices[[#This Row],[Style]] = "Box + lid (glued)"), 2, 1)</f>
        <v>26.080000000000002</v>
      </c>
      <c r="K17" s="29">
        <f>Maintenance/_xlfn.XLOOKUP(Prices[[#This Row],[Size]],BoardSize[Size],BoardSize[Boxes per board])</f>
        <v>6.9431578947368422</v>
      </c>
      <c r="L17" s="29"/>
      <c r="M17" s="29">
        <f>Prices[[#This Row],[Staff cost]] + Prices[[#This Row],[Board cost]] + Prices[[#This Row],[Maintenance]] + Prices[[#This Row],[Additional cost]]</f>
        <v>37.135677894736844</v>
      </c>
      <c r="N17" s="29">
        <f>(Prices[[#This Row],[Staff time]] + Prices[[#This Row],[Board cost]] + Prices[[#This Row],[Maintenance]] + Prices[[#This Row],[Additional cost]]) * (1 + Profit)</f>
        <v>59.534736842105268</v>
      </c>
      <c r="O17" s="29">
        <f>CEILING(Prices[[#This Row],[Calculated price]],0.25)</f>
        <v>59.75</v>
      </c>
      <c r="P17" s="29">
        <f>IFERROR(_xlfn.CEILING.MATH(  HourlyRate * (Prices[[#This Row],[Assembly minutes]] / 60),  0.5),0)</f>
        <v>7</v>
      </c>
      <c r="Q17" s="52">
        <f>Prices[[#This Row],[Price flat pack]] + Prices[[#This Row],[Assembly price]]</f>
        <v>66.75</v>
      </c>
      <c r="Y17" s="55"/>
      <c r="Z17" s="56"/>
      <c r="AA17" s="56"/>
      <c r="AB17" s="56"/>
      <c r="AC17" s="56" t="s">
        <v>77</v>
      </c>
      <c r="AD17" s="56"/>
    </row>
    <row r="18" spans="2:30" ht="15" customHeight="1">
      <c r="B18" s="3" t="s">
        <v>68</v>
      </c>
      <c r="C18" s="3" t="s">
        <v>48</v>
      </c>
      <c r="D18" s="71">
        <v>20</v>
      </c>
      <c r="E18" s="29">
        <f>HourlyCost * (Prices[[#This Row],[Cut min]] / 60)</f>
        <v>8.22504</v>
      </c>
      <c r="F18" s="29">
        <f>HourlyRate * (Prices[[#This Row],[Cut min]] / 60)</f>
        <v>13.333333333333332</v>
      </c>
      <c r="G18" s="71"/>
      <c r="H18" s="33">
        <f>HourlyCost * (Prices[[#This Row],[Assembly minutes]] / 60)</f>
        <v>0</v>
      </c>
      <c r="I18" s="67">
        <v>300</v>
      </c>
      <c r="J18" s="29">
        <f>_xlfn.XLOOKUP(Prices[[#This Row],[Board weight (micron)]], BoardPrice[Board], BoardPrice[Cost per board], Price1000, 0)/_xlfn.XLOOKUP( Prices[[#This Row],[Size]], BoardSize[Size], BoardSize[Boxes per board], 1, 0)*IF(OR(Prices[[#This Row],[Style]] = "Box + lid (tabbed)", Prices[[#This Row],[Style]] = "Box + lid (glued)"), 2, 1)</f>
        <v>1.0375</v>
      </c>
      <c r="K18" s="29">
        <f>Maintenance/_xlfn.XLOOKUP(Prices[[#This Row],[Size]],BoardSize[Size],BoardSize[Boxes per board])</f>
        <v>0.86789473684210527</v>
      </c>
      <c r="L18" s="29">
        <f t="array" aca="true" ref="L18">Additional[Price]*3</f>
        <v>1.3395000000000001</v>
      </c>
      <c r="M18" s="29">
        <f>Prices[[#This Row],[Staff cost]] + Prices[[#This Row],[Board cost]] + Prices[[#This Row],[Maintenance]] + Prices[[#This Row],[Additional cost]]</f>
        <v>11.469934736842106</v>
      </c>
      <c r="N18" s="29">
        <f>(Prices[[#This Row],[Staff time]] + Prices[[#This Row],[Board cost]] + Prices[[#This Row],[Maintenance]] + Prices[[#This Row],[Additional cost]]) * (1 + Profit)</f>
        <v>24.867342105263155</v>
      </c>
      <c r="O18" s="29">
        <f>CEILING(Prices[[#This Row],[Calculated price]],0.25)</f>
        <v>25</v>
      </c>
      <c r="P18" s="29">
        <f>IFERROR(_xlfn.CEILING.MATH(  HourlyRate * (Prices[[#This Row],[Assembly minutes]] / 60),  0.5),0)</f>
        <v>0</v>
      </c>
      <c r="Q18" s="52">
        <f>Prices[[#This Row],[Price flat pack]] + Prices[[#This Row],[Assembly price]]</f>
        <v>25</v>
      </c>
      <c r="Y18" s="59"/>
      <c r="Z18" s="60"/>
      <c r="AA18" s="60"/>
      <c r="AB18" s="60"/>
      <c r="AC18" s="61" t="s">
        <v>78</v>
      </c>
      <c r="AD18" s="60"/>
    </row>
    <row r="19" spans="2:17" ht="15">
      <c r="B19" s="3" t="s">
        <v>68</v>
      </c>
      <c r="C19" s="3" t="s">
        <v>49</v>
      </c>
      <c r="D19" s="71">
        <v>25</v>
      </c>
      <c r="E19" s="29">
        <f>HourlyCost * (Prices[[#This Row],[Cut min]] / 60)</f>
        <v>10.2813</v>
      </c>
      <c r="F19" s="29">
        <f>HourlyRate * (Prices[[#This Row],[Cut min]] / 60)</f>
        <v>16.666666666666668</v>
      </c>
      <c r="G19" s="71"/>
      <c r="H19" s="33">
        <f>HourlyCost * (Prices[[#This Row],[Assembly minutes]] / 60)</f>
        <v>0</v>
      </c>
      <c r="I19" s="67">
        <v>300</v>
      </c>
      <c r="J19" s="29">
        <f>_xlfn.XLOOKUP(Prices[[#This Row],[Board weight (micron)]], BoardPrice[Board], BoardPrice[Cost per board], Price1000, 0)/_xlfn.XLOOKUP( Prices[[#This Row],[Size]], BoardSize[Size], BoardSize[Boxes per board], 1, 0)*IF(OR(Prices[[#This Row],[Style]] = "Box + lid (tabbed)", Prices[[#This Row],[Style]] = "Box + lid (glued)"), 2, 1)</f>
        <v>1.3833333333333335</v>
      </c>
      <c r="K19" s="29">
        <f>Maintenance/_xlfn.XLOOKUP(Prices[[#This Row],[Size]],BoardSize[Size],BoardSize[Boxes per board])</f>
        <v>1.1571929824561404</v>
      </c>
      <c r="L19" s="29">
        <f t="array" aca="true" ref="L19">Additional[Price]*4</f>
        <v>1.786</v>
      </c>
      <c r="M19" s="29">
        <f>Prices[[#This Row],[Staff cost]] + Prices[[#This Row],[Board cost]] + Prices[[#This Row],[Maintenance]] + Prices[[#This Row],[Additional cost]]</f>
        <v>14.607826315789472</v>
      </c>
      <c r="N19" s="29">
        <f>(Prices[[#This Row],[Staff time]] + Prices[[#This Row],[Board cost]] + Prices[[#This Row],[Maintenance]] + Prices[[#This Row],[Additional cost]]) * (1 + Profit)</f>
        <v>31.489789473684215</v>
      </c>
      <c r="O19" s="29">
        <f>CEILING(Prices[[#This Row],[Calculated price]],0.25)</f>
        <v>31.5</v>
      </c>
      <c r="P19" s="29">
        <f>IFERROR(_xlfn.CEILING.MATH(  HourlyRate * (Prices[[#This Row],[Assembly minutes]] / 60),  0.5),0)</f>
        <v>0</v>
      </c>
      <c r="Q19" s="52">
        <f>Prices[[#This Row],[Price flat pack]] + Prices[[#This Row],[Assembly price]]</f>
        <v>31.5</v>
      </c>
    </row>
    <row r="20" spans="2:17" ht="15">
      <c r="B20" s="3" t="s">
        <v>68</v>
      </c>
      <c r="C20" s="3" t="s">
        <v>50</v>
      </c>
      <c r="D20" s="71">
        <v>30</v>
      </c>
      <c r="E20" s="29">
        <f>HourlyCost * (Prices[[#This Row],[Cut min]] / 60)</f>
        <v>12.33756</v>
      </c>
      <c r="F20" s="29">
        <f>HourlyRate * (Prices[[#This Row],[Cut min]] / 60)</f>
        <v>20</v>
      </c>
      <c r="G20" s="71"/>
      <c r="H20" s="33">
        <f>HourlyCost * (Prices[[#This Row],[Assembly minutes]] / 60)</f>
        <v>0</v>
      </c>
      <c r="I20" s="67">
        <v>300</v>
      </c>
      <c r="J20" s="29">
        <f>_xlfn.XLOOKUP(Prices[[#This Row],[Board weight (micron)]], BoardPrice[Board], BoardPrice[Cost per board], Price1000, 0)/_xlfn.XLOOKUP( Prices[[#This Row],[Size]], BoardSize[Size], BoardSize[Boxes per board], 1, 0)*IF(OR(Prices[[#This Row],[Style]] = "Box + lid (tabbed)", Prices[[#This Row],[Style]] = "Box + lid (glued)"), 2, 1)</f>
        <v>2.075</v>
      </c>
      <c r="K20" s="29">
        <f>Maintenance/_xlfn.XLOOKUP(Prices[[#This Row],[Size]],BoardSize[Size],BoardSize[Boxes per board])</f>
        <v>1.7357894736842105</v>
      </c>
      <c r="L20" s="29">
        <f t="array" aca="true" ref="L20">Additional[Price]*4</f>
        <v>1.786</v>
      </c>
      <c r="M20" s="29">
        <f>Prices[[#This Row],[Staff cost]] + Prices[[#This Row],[Board cost]] + Prices[[#This Row],[Maintenance]] + Prices[[#This Row],[Additional cost]]</f>
        <v>17.934349473684211</v>
      </c>
      <c r="N20" s="29">
        <f>(Prices[[#This Row],[Staff time]] + Prices[[#This Row],[Board cost]] + Prices[[#This Row],[Maintenance]] + Prices[[#This Row],[Additional cost]]) * (1 + Profit)</f>
        <v>38.395184210526317</v>
      </c>
      <c r="O20" s="29">
        <f>CEILING(Prices[[#This Row],[Calculated price]],0.25)</f>
        <v>38.5</v>
      </c>
      <c r="P20" s="29">
        <f>IFERROR(_xlfn.CEILING.MATH(  HourlyRate * (Prices[[#This Row],[Assembly minutes]] / 60),  0.5),0)</f>
        <v>0</v>
      </c>
      <c r="Q20" s="52">
        <f>Prices[[#This Row],[Price flat pack]] + Prices[[#This Row],[Assembly price]]</f>
        <v>38.5</v>
      </c>
    </row>
    <row r="21" spans="2:17" ht="15">
      <c r="B21" s="3" t="s">
        <v>68</v>
      </c>
      <c r="C21" s="3" t="s">
        <v>60</v>
      </c>
      <c r="D21" s="71">
        <v>35</v>
      </c>
      <c r="E21" s="29">
        <f>HourlyCost * (Prices[[#This Row],[Cut min]] / 60)</f>
        <v>14.393820000000002</v>
      </c>
      <c r="F21" s="29">
        <f>HourlyRate * (Prices[[#This Row],[Cut min]] / 60)</f>
        <v>23.333333333333336</v>
      </c>
      <c r="G21" s="71"/>
      <c r="H21" s="33">
        <f>HourlyCost * (Prices[[#This Row],[Assembly minutes]] / 60)</f>
        <v>0</v>
      </c>
      <c r="I21" s="67">
        <v>300</v>
      </c>
      <c r="J21" s="29">
        <f>_xlfn.XLOOKUP(Prices[[#This Row],[Board weight (micron)]], BoardPrice[Board], BoardPrice[Cost per board], Price1000, 0)/_xlfn.XLOOKUP( Prices[[#This Row],[Size]], BoardSize[Size], BoardSize[Boxes per board], 1, 0)*IF(OR(Prices[[#This Row],[Style]] = "Box + lid (tabbed)", Prices[[#This Row],[Style]] = "Box + lid (glued)"), 2, 1)</f>
        <v>4.15</v>
      </c>
      <c r="K21" s="29">
        <f>Maintenance/_xlfn.XLOOKUP(Prices[[#This Row],[Size]],BoardSize[Size],BoardSize[Boxes per board])</f>
        <v>3.4715789473684211</v>
      </c>
      <c r="L21" s="29">
        <f t="array" aca="true" ref="L21">Additional[Price]*5</f>
        <v>2.2325</v>
      </c>
      <c r="M21" s="29">
        <f>Prices[[#This Row],[Staff cost]] + Prices[[#This Row],[Board cost]] + Prices[[#This Row],[Maintenance]] + Prices[[#This Row],[Additional cost]]</f>
        <v>24.247898947368427</v>
      </c>
      <c r="N21" s="29">
        <f>(Prices[[#This Row],[Staff time]] + Prices[[#This Row],[Board cost]] + Prices[[#This Row],[Maintenance]] + Prices[[#This Row],[Additional cost]]) * (1 + Profit)</f>
        <v>49.781118421052639</v>
      </c>
      <c r="O21" s="29">
        <f>CEILING(Prices[[#This Row],[Calculated price]],0.25)</f>
        <v>50</v>
      </c>
      <c r="P21" s="29">
        <f>IFERROR(_xlfn.CEILING.MATH(  HourlyRate * (Prices[[#This Row],[Assembly minutes]] / 60),  0.5),0)</f>
        <v>0</v>
      </c>
      <c r="Q21" s="52">
        <f>Prices[[#This Row],[Price flat pack]] + Prices[[#This Row],[Assembly price]]</f>
        <v>50</v>
      </c>
    </row>
    <row r="22" spans="2:17" ht="15">
      <c r="B22" s="3" t="s">
        <v>79</v>
      </c>
      <c r="C22" s="3" t="s">
        <v>48</v>
      </c>
      <c r="D22" s="71">
        <v>3</v>
      </c>
      <c r="E22" s="29">
        <f>HourlyCost * (Prices[[#This Row],[Cut min]] / 60)</f>
        <v>1.233756</v>
      </c>
      <c r="F22" s="29">
        <f>HourlyRate * (Prices[[#This Row],[Cut min]] / 60)</f>
        <v>2</v>
      </c>
      <c r="G22" s="71">
        <v>5</v>
      </c>
      <c r="H22" s="33">
        <f>HourlyCost * (Prices[[#This Row],[Assembly minutes]] / 60)</f>
        <v>2.05626</v>
      </c>
      <c r="I22" s="67">
        <v>650</v>
      </c>
      <c r="J22" s="29">
        <f>_xlfn.XLOOKUP(Prices[[#This Row],[Board weight (micron)]], BoardPrice[Board], BoardPrice[Cost per board], Price1000, 0)/_xlfn.XLOOKUP( Prices[[#This Row],[Size]], BoardSize[Size], BoardSize[Boxes per board], 1, 0)*IF(OR(Prices[[#This Row],[Style]] = "Box + lid (tabbed)", Prices[[#This Row],[Style]] = "Box + lid (glued)"), 2, 1)</f>
        <v>3.335</v>
      </c>
      <c r="K22" s="29">
        <f>Maintenance/_xlfn.XLOOKUP(Prices[[#This Row],[Size]],BoardSize[Size],BoardSize[Boxes per board])</f>
        <v>0.86789473684210527</v>
      </c>
      <c r="L22" s="29"/>
      <c r="M22" s="29">
        <f>Prices[[#This Row],[Staff cost]] + Prices[[#This Row],[Board cost]] + Prices[[#This Row],[Maintenance]] + Prices[[#This Row],[Additional cost]]</f>
        <v>5.4366507368421058</v>
      </c>
      <c r="N22" s="29">
        <f>(Prices[[#This Row],[Staff time]] + Prices[[#This Row],[Board cost]] + Prices[[#This Row],[Maintenance]] + Prices[[#This Row],[Additional cost]]) * (1 + Profit)</f>
        <v>9.3043421052631583</v>
      </c>
      <c r="O22" s="29">
        <f>CEILING(Prices[[#This Row],[Calculated price]],0.25)</f>
        <v>9.5</v>
      </c>
      <c r="P22" s="29">
        <f>IFERROR(_xlfn.CEILING.MATH(  HourlyRate * (Prices[[#This Row],[Assembly minutes]] / 60),  0.5),0)</f>
        <v>3.5</v>
      </c>
      <c r="Q22" s="52">
        <f>Prices[[#This Row],[Price flat pack]] + Prices[[#This Row],[Assembly price]]</f>
        <v>13</v>
      </c>
    </row>
    <row r="23" spans="2:17" ht="15">
      <c r="B23" s="3" t="s">
        <v>79</v>
      </c>
      <c r="C23" s="3" t="s">
        <v>49</v>
      </c>
      <c r="D23" s="71">
        <v>4</v>
      </c>
      <c r="E23" s="29">
        <f>HourlyCost * (Prices[[#This Row],[Cut min]] / 60)</f>
        <v>1.645008</v>
      </c>
      <c r="F23" s="29">
        <f>HourlyRate * (Prices[[#This Row],[Cut min]] / 60)</f>
        <v>2.6666666666666665</v>
      </c>
      <c r="G23" s="71">
        <v>6</v>
      </c>
      <c r="H23" s="33">
        <f>HourlyCost * (Prices[[#This Row],[Assembly minutes]] / 60)</f>
        <v>2.467512</v>
      </c>
      <c r="I23" s="67">
        <v>1000</v>
      </c>
      <c r="J23" s="29">
        <f>_xlfn.XLOOKUP(Prices[[#This Row],[Board weight (micron)]], BoardPrice[Board], BoardPrice[Cost per board], Price1000, 0)/_xlfn.XLOOKUP( Prices[[#This Row],[Size]], BoardSize[Size], BoardSize[Boxes per board], 1, 0)*IF(OR(Prices[[#This Row],[Style]] = "Box + lid (tabbed)", Prices[[#This Row],[Style]] = "Box + lid (glued)"), 2, 1)</f>
        <v>6.8466666666666667</v>
      </c>
      <c r="K23" s="29">
        <f>Maintenance/_xlfn.XLOOKUP(Prices[[#This Row],[Size]],BoardSize[Size],BoardSize[Boxes per board])</f>
        <v>1.1571929824561404</v>
      </c>
      <c r="L23" s="29"/>
      <c r="M23" s="29">
        <f>Prices[[#This Row],[Staff cost]] + Prices[[#This Row],[Board cost]] + Prices[[#This Row],[Maintenance]] + Prices[[#This Row],[Additional cost]]</f>
        <v>9.6488676491228063</v>
      </c>
      <c r="N23" s="29">
        <f>(Prices[[#This Row],[Staff time]] + Prices[[#This Row],[Board cost]] + Prices[[#This Row],[Maintenance]] + Prices[[#This Row],[Additional cost]]) * (1 + Profit)</f>
        <v>16.00578947368421</v>
      </c>
      <c r="O23" s="29">
        <f>CEILING(Prices[[#This Row],[Calculated price]],0.25)</f>
        <v>16.25</v>
      </c>
      <c r="P23" s="29">
        <f>IFERROR(_xlfn.CEILING.MATH(  HourlyRate * (Prices[[#This Row],[Assembly minutes]] / 60),  0.5),0)</f>
        <v>4</v>
      </c>
      <c r="Q23" s="52">
        <f>Prices[[#This Row],[Price flat pack]] + Prices[[#This Row],[Assembly price]]</f>
        <v>20.25</v>
      </c>
    </row>
    <row r="24" spans="2:17" ht="15">
      <c r="B24" s="3" t="s">
        <v>79</v>
      </c>
      <c r="C24" s="3" t="s">
        <v>50</v>
      </c>
      <c r="D24" s="71">
        <v>5</v>
      </c>
      <c r="E24" s="29">
        <f>HourlyCost * (Prices[[#This Row],[Cut min]] / 60)</f>
        <v>2.05626</v>
      </c>
      <c r="F24" s="29">
        <f>HourlyRate * (Prices[[#This Row],[Cut min]] / 60)</f>
        <v>3.333333333333333</v>
      </c>
      <c r="G24" s="71">
        <v>7</v>
      </c>
      <c r="H24" s="33">
        <f>HourlyCost * (Prices[[#This Row],[Assembly minutes]] / 60)</f>
        <v>2.878764</v>
      </c>
      <c r="I24" s="67">
        <v>1000</v>
      </c>
      <c r="J24" s="29">
        <f>_xlfn.XLOOKUP(Prices[[#This Row],[Board weight (micron)]], BoardPrice[Board], BoardPrice[Cost per board], Price1000, 0)/_xlfn.XLOOKUP( Prices[[#This Row],[Size]], BoardSize[Size], BoardSize[Boxes per board], 1, 0)*IF(OR(Prices[[#This Row],[Style]] = "Box + lid (tabbed)", Prices[[#This Row],[Style]] = "Box + lid (glued)"), 2, 1)</f>
        <v>10.27</v>
      </c>
      <c r="K24" s="29">
        <f>Maintenance/_xlfn.XLOOKUP(Prices[[#This Row],[Size]],BoardSize[Size],BoardSize[Boxes per board])</f>
        <v>1.7357894736842105</v>
      </c>
      <c r="L24" s="29"/>
      <c r="M24" s="29">
        <f>Prices[[#This Row],[Staff cost]] + Prices[[#This Row],[Board cost]] + Prices[[#This Row],[Maintenance]] + Prices[[#This Row],[Additional cost]]</f>
        <v>14.06204947368421</v>
      </c>
      <c r="N24" s="29">
        <f>(Prices[[#This Row],[Staff time]] + Prices[[#This Row],[Board cost]] + Prices[[#This Row],[Maintenance]] + Prices[[#This Row],[Additional cost]]) * (1 + Profit)</f>
        <v>23.008684210526312</v>
      </c>
      <c r="O24" s="29">
        <f>CEILING(Prices[[#This Row],[Calculated price]],0.25)</f>
        <v>23.25</v>
      </c>
      <c r="P24" s="29">
        <f>IFERROR(_xlfn.CEILING.MATH(  HourlyRate * (Prices[[#This Row],[Assembly minutes]] / 60),  0.5),0)</f>
        <v>5</v>
      </c>
      <c r="Q24" s="52">
        <f>Prices[[#This Row],[Price flat pack]] + Prices[[#This Row],[Assembly price]]</f>
        <v>28.25</v>
      </c>
    </row>
    <row r="25" spans="2:17" ht="15">
      <c r="B25" s="3" t="s">
        <v>79</v>
      </c>
      <c r="C25" s="3" t="s">
        <v>60</v>
      </c>
      <c r="D25" s="71">
        <v>6</v>
      </c>
      <c r="E25" s="29">
        <f>HourlyCost * (Prices[[#This Row],[Cut min]] / 60)</f>
        <v>2.467512</v>
      </c>
      <c r="F25" s="29">
        <f>HourlyRate * (Prices[[#This Row],[Cut min]] / 60)</f>
        <v>4</v>
      </c>
      <c r="G25" s="71">
        <v>8</v>
      </c>
      <c r="H25" s="33">
        <f>HourlyCost * (Prices[[#This Row],[Assembly minutes]] / 60)</f>
        <v>3.290016</v>
      </c>
      <c r="I25" s="67">
        <v>1300</v>
      </c>
      <c r="J25" s="29">
        <f>_xlfn.XLOOKUP(Prices[[#This Row],[Board weight (micron)]], BoardPrice[Board], BoardPrice[Cost per board], Price1000, 0)/_xlfn.XLOOKUP( Prices[[#This Row],[Size]], BoardSize[Size], BoardSize[Boxes per board], 1, 0)*IF(OR(Prices[[#This Row],[Style]] = "Box + lid (tabbed)", Prices[[#This Row],[Style]] = "Box + lid (glued)"), 2, 1)</f>
        <v>26.080000000000002</v>
      </c>
      <c r="K25" s="29">
        <f>Maintenance/_xlfn.XLOOKUP(Prices[[#This Row],[Size]],BoardSize[Size],BoardSize[Boxes per board])</f>
        <v>3.4715789473684211</v>
      </c>
      <c r="L25" s="29"/>
      <c r="M25" s="29">
        <f>Prices[[#This Row],[Staff cost]] + Prices[[#This Row],[Board cost]] + Prices[[#This Row],[Maintenance]] + Prices[[#This Row],[Additional cost]]</f>
        <v>32.019090947368426</v>
      </c>
      <c r="N25" s="29">
        <f>(Prices[[#This Row],[Staff time]] + Prices[[#This Row],[Board cost]] + Prices[[#This Row],[Maintenance]] + Prices[[#This Row],[Additional cost]]) * (1 + Profit)</f>
        <v>50.32736842105264</v>
      </c>
      <c r="O25" s="29">
        <f>CEILING(Prices[[#This Row],[Calculated price]],0.25)</f>
        <v>50.5</v>
      </c>
      <c r="P25" s="29">
        <f>IFERROR(_xlfn.CEILING.MATH(  HourlyRate * (Prices[[#This Row],[Assembly minutes]] / 60),  0.5),0)</f>
        <v>5.5</v>
      </c>
      <c r="Q25" s="52">
        <f>Prices[[#This Row],[Price flat pack]] + Prices[[#This Row],[Assembly price]]</f>
        <v>56</v>
      </c>
    </row>
    <row r="26" spans="2:17" ht="15">
      <c r="B26" s="3" t="s">
        <v>80</v>
      </c>
      <c r="C26" s="3" t="s">
        <v>48</v>
      </c>
      <c r="D26" s="71">
        <v>3</v>
      </c>
      <c r="E26" s="29">
        <f>HourlyCost * (Prices[[#This Row],[Cut min]] / 60)</f>
        <v>1.233756</v>
      </c>
      <c r="F26" s="29">
        <f>HourlyRate * (Prices[[#This Row],[Cut min]] / 60)</f>
        <v>2</v>
      </c>
      <c r="G26" s="71">
        <v>8</v>
      </c>
      <c r="H26" s="33">
        <f>HourlyCost * (Prices[[#This Row],[Assembly minutes]] / 60)</f>
        <v>3.290016</v>
      </c>
      <c r="I26" s="67">
        <v>650</v>
      </c>
      <c r="J26" s="29">
        <f>_xlfn.XLOOKUP(Prices[[#This Row],[Board weight (micron)]], BoardPrice[Board], BoardPrice[Cost per board], Price1000, 0)/_xlfn.XLOOKUP( Prices[[#This Row],[Size]], BoardSize[Size], BoardSize[Boxes per board], 1, 0)*IF(OR(Prices[[#This Row],[Style]] = "Box + lid (tabbed)", Prices[[#This Row],[Style]] = "Box + lid (glued)"), 2, 1)</f>
        <v>3.335</v>
      </c>
      <c r="K26" s="29">
        <f>Maintenance/_xlfn.XLOOKUP(Prices[[#This Row],[Size]],BoardSize[Size],BoardSize[Boxes per board])</f>
        <v>0.86789473684210527</v>
      </c>
      <c r="L26" s="29"/>
      <c r="M26" s="29">
        <f>Prices[[#This Row],[Staff cost]] + Prices[[#This Row],[Board cost]] + Prices[[#This Row],[Maintenance]] + Prices[[#This Row],[Additional cost]]</f>
        <v>5.4366507368421058</v>
      </c>
      <c r="N26" s="29">
        <f>(Prices[[#This Row],[Staff time]] + Prices[[#This Row],[Board cost]] + Prices[[#This Row],[Maintenance]] + Prices[[#This Row],[Additional cost]]) * (1 + Profit)</f>
        <v>9.3043421052631583</v>
      </c>
      <c r="O26" s="29">
        <f>CEILING(Prices[[#This Row],[Calculated price]],0.25)</f>
        <v>9.5</v>
      </c>
      <c r="P26" s="29">
        <f>IFERROR(_xlfn.CEILING.MATH(  HourlyRate * (Prices[[#This Row],[Assembly minutes]] / 60),  0.5),0)</f>
        <v>5.5</v>
      </c>
      <c r="Q26" s="52">
        <f>Prices[[#This Row],[Price flat pack]] + Prices[[#This Row],[Assembly price]]</f>
        <v>15</v>
      </c>
    </row>
    <row r="27" spans="2:17" ht="15">
      <c r="B27" s="3" t="s">
        <v>80</v>
      </c>
      <c r="C27" s="3" t="s">
        <v>49</v>
      </c>
      <c r="D27" s="71">
        <v>4</v>
      </c>
      <c r="E27" s="29">
        <f>HourlyCost * (Prices[[#This Row],[Cut min]] / 60)</f>
        <v>1.645008</v>
      </c>
      <c r="F27" s="29">
        <f>HourlyRate * (Prices[[#This Row],[Cut min]] / 60)</f>
        <v>2.6666666666666665</v>
      </c>
      <c r="G27" s="71">
        <v>9</v>
      </c>
      <c r="H27" s="33">
        <f>HourlyCost * (Prices[[#This Row],[Assembly minutes]] / 60)</f>
        <v>3.701268</v>
      </c>
      <c r="I27" s="67">
        <v>1000</v>
      </c>
      <c r="J27" s="29">
        <f>_xlfn.XLOOKUP(Prices[[#This Row],[Board weight (micron)]], BoardPrice[Board], BoardPrice[Cost per board], Price1000, 0)/_xlfn.XLOOKUP( Prices[[#This Row],[Size]], BoardSize[Size], BoardSize[Boxes per board], 1, 0)*IF(OR(Prices[[#This Row],[Style]] = "Box + lid (tabbed)", Prices[[#This Row],[Style]] = "Box + lid (glued)"), 2, 1)</f>
        <v>6.8466666666666667</v>
      </c>
      <c r="K27" s="29">
        <f>Maintenance/_xlfn.XLOOKUP(Prices[[#This Row],[Size]],BoardSize[Size],BoardSize[Boxes per board])</f>
        <v>1.1571929824561404</v>
      </c>
      <c r="L27" s="29"/>
      <c r="M27" s="29">
        <f>Prices[[#This Row],[Staff cost]] + Prices[[#This Row],[Board cost]] + Prices[[#This Row],[Maintenance]] + Prices[[#This Row],[Additional cost]]</f>
        <v>9.6488676491228063</v>
      </c>
      <c r="N27" s="29">
        <f>(Prices[[#This Row],[Staff time]] + Prices[[#This Row],[Board cost]] + Prices[[#This Row],[Maintenance]] + Prices[[#This Row],[Additional cost]]) * (1 + Profit)</f>
        <v>16.00578947368421</v>
      </c>
      <c r="O27" s="29">
        <f>CEILING(Prices[[#This Row],[Calculated price]],0.25)</f>
        <v>16.25</v>
      </c>
      <c r="P27" s="29">
        <f>IFERROR(_xlfn.CEILING.MATH(  HourlyRate * (Prices[[#This Row],[Assembly minutes]] / 60),  0.5),0)</f>
        <v>6</v>
      </c>
      <c r="Q27" s="52">
        <f>Prices[[#This Row],[Price flat pack]] + Prices[[#This Row],[Assembly price]]</f>
        <v>22.25</v>
      </c>
    </row>
    <row r="28" spans="2:17" ht="15">
      <c r="B28" s="3" t="s">
        <v>80</v>
      </c>
      <c r="C28" s="3" t="s">
        <v>50</v>
      </c>
      <c r="D28" s="71">
        <v>6</v>
      </c>
      <c r="E28" s="29">
        <f>HourlyCost * (Prices[[#This Row],[Cut min]] / 60)</f>
        <v>2.467512</v>
      </c>
      <c r="F28" s="29">
        <f>HourlyRate * (Prices[[#This Row],[Cut min]] / 60)</f>
        <v>4</v>
      </c>
      <c r="G28" s="71">
        <v>10</v>
      </c>
      <c r="H28" s="33">
        <f>HourlyCost * (Prices[[#This Row],[Assembly minutes]] / 60)</f>
        <v>4.11252</v>
      </c>
      <c r="I28" s="67">
        <v>1000</v>
      </c>
      <c r="J28" s="29">
        <f>_xlfn.XLOOKUP(Prices[[#This Row],[Board weight (micron)]], BoardPrice[Board], BoardPrice[Cost per board], Price1000, 0)/_xlfn.XLOOKUP( Prices[[#This Row],[Size]], BoardSize[Size], BoardSize[Boxes per board], 1, 0)*IF(OR(Prices[[#This Row],[Style]] = "Box + lid (tabbed)", Prices[[#This Row],[Style]] = "Box + lid (glued)"), 2, 1)</f>
        <v>10.27</v>
      </c>
      <c r="K28" s="29">
        <f>Maintenance/_xlfn.XLOOKUP(Prices[[#This Row],[Size]],BoardSize[Size],BoardSize[Boxes per board])</f>
        <v>1.7357894736842105</v>
      </c>
      <c r="L28" s="29"/>
      <c r="M28" s="29">
        <f>Prices[[#This Row],[Staff cost]] + Prices[[#This Row],[Board cost]] + Prices[[#This Row],[Maintenance]] + Prices[[#This Row],[Additional cost]]</f>
        <v>14.473301473684209</v>
      </c>
      <c r="N28" s="29">
        <f>(Prices[[#This Row],[Staff time]] + Prices[[#This Row],[Board cost]] + Prices[[#This Row],[Maintenance]] + Prices[[#This Row],[Additional cost]]) * (1 + Profit)</f>
        <v>24.008684210526315</v>
      </c>
      <c r="O28" s="29">
        <f>CEILING(Prices[[#This Row],[Calculated price]],0.25)</f>
        <v>24.25</v>
      </c>
      <c r="P28" s="29">
        <f>IFERROR(_xlfn.CEILING.MATH(  HourlyRate * (Prices[[#This Row],[Assembly minutes]] / 60),  0.5),0)</f>
        <v>7</v>
      </c>
      <c r="Q28" s="52">
        <f>Prices[[#This Row],[Price flat pack]] + Prices[[#This Row],[Assembly price]]</f>
        <v>31.25</v>
      </c>
    </row>
    <row r="29" spans="2:17" ht="15">
      <c r="B29" s="3" t="s">
        <v>80</v>
      </c>
      <c r="C29" s="3" t="s">
        <v>60</v>
      </c>
      <c r="D29" s="71">
        <v>8</v>
      </c>
      <c r="E29" s="29">
        <f>HourlyCost * (Prices[[#This Row],[Cut min]] / 60)</f>
        <v>3.290016</v>
      </c>
      <c r="F29" s="29">
        <f>HourlyRate * (Prices[[#This Row],[Cut min]] / 60)</f>
        <v>5.333333333333333</v>
      </c>
      <c r="G29" s="71">
        <v>12</v>
      </c>
      <c r="H29" s="33">
        <f>HourlyCost * (Prices[[#This Row],[Assembly minutes]] / 60)</f>
        <v>4.935024</v>
      </c>
      <c r="I29" s="67">
        <v>1300</v>
      </c>
      <c r="J29" s="29">
        <f>_xlfn.XLOOKUP(Prices[[#This Row],[Board weight (micron)]], BoardPrice[Board], BoardPrice[Cost per board], Price1000, 0)/_xlfn.XLOOKUP( Prices[[#This Row],[Size]], BoardSize[Size], BoardSize[Boxes per board], 1, 0)*IF(OR(Prices[[#This Row],[Style]] = "Box + lid (tabbed)", Prices[[#This Row],[Style]] = "Box + lid (glued)"), 2, 1)</f>
        <v>26.080000000000002</v>
      </c>
      <c r="K29" s="29">
        <f>Maintenance/_xlfn.XLOOKUP(Prices[[#This Row],[Size]],BoardSize[Size],BoardSize[Boxes per board])</f>
        <v>3.4715789473684211</v>
      </c>
      <c r="L29" s="29"/>
      <c r="M29" s="29">
        <f>Prices[[#This Row],[Staff cost]] + Prices[[#This Row],[Board cost]] + Prices[[#This Row],[Maintenance]] + Prices[[#This Row],[Additional cost]]</f>
        <v>32.841594947368421</v>
      </c>
      <c r="N29" s="29">
        <f>(Prices[[#This Row],[Staff time]] + Prices[[#This Row],[Board cost]] + Prices[[#This Row],[Maintenance]] + Prices[[#This Row],[Additional cost]]) * (1 + Profit)</f>
        <v>52.327368421052633</v>
      </c>
      <c r="O29" s="29">
        <f>CEILING(Prices[[#This Row],[Calculated price]],0.25)</f>
        <v>52.5</v>
      </c>
      <c r="P29" s="29">
        <f>IFERROR(_xlfn.CEILING.MATH(  HourlyRate * (Prices[[#This Row],[Assembly minutes]] / 60),  0.5),0)</f>
        <v>8</v>
      </c>
      <c r="Q29" s="52">
        <f>Prices[[#This Row],[Price flat pack]] + Prices[[#This Row],[Assembly price]]</f>
        <v>60.5</v>
      </c>
    </row>
    <row r="30" spans="2:17" ht="15">
      <c r="B30" s="3" t="s">
        <v>70</v>
      </c>
      <c r="C30" s="3" t="s">
        <v>48</v>
      </c>
      <c r="D30" s="71">
        <v>2</v>
      </c>
      <c r="E30" s="29">
        <f>HourlyCost * (Prices[[#This Row],[Cut min]] / 60)</f>
        <v>0.822504</v>
      </c>
      <c r="F30" s="29">
        <f>HourlyRate * (Prices[[#This Row],[Cut min]] / 60)</f>
        <v>1.3333333333333333</v>
      </c>
      <c r="G30" s="71"/>
      <c r="H30" s="33">
        <f>HourlyCost * (Prices[[#This Row],[Assembly minutes]] / 60)</f>
        <v>0</v>
      </c>
      <c r="I30" s="67">
        <v>300</v>
      </c>
      <c r="J30" s="29">
        <f>_xlfn.XLOOKUP(Prices[[#This Row],[Board weight (micron)]], BoardPrice[Board], BoardPrice[Cost per board], Price1000, 0)/_xlfn.XLOOKUP( Prices[[#This Row],[Size]], BoardSize[Size], BoardSize[Boxes per board], 1, 0)*IF(OR(Prices[[#This Row],[Style]] = "Box + lid (tabbed)", Prices[[#This Row],[Style]] = "Box + lid (glued)"), 2, 1)</f>
        <v>1.0375</v>
      </c>
      <c r="K30" s="29">
        <f>Maintenance/_xlfn.XLOOKUP(Prices[[#This Row],[Size]],BoardSize[Size],BoardSize[Boxes per board])</f>
        <v>0.86789473684210527</v>
      </c>
      <c r="L30" s="29"/>
      <c r="M30" s="29">
        <f>Prices[[#This Row],[Staff cost]] + Prices[[#This Row],[Board cost]] + Prices[[#This Row],[Maintenance]] + Prices[[#This Row],[Additional cost]]</f>
        <v>2.7278987368421053</v>
      </c>
      <c r="N30" s="29">
        <f>(Prices[[#This Row],[Staff time]] + Prices[[#This Row],[Board cost]] + Prices[[#This Row],[Maintenance]] + Prices[[#This Row],[Additional cost]]) * (1 + Profit)</f>
        <v>4.8580921052631583</v>
      </c>
      <c r="O30" s="29">
        <f>CEILING(Prices[[#This Row],[Calculated price]],0.25)</f>
        <v>5</v>
      </c>
      <c r="P30" s="29">
        <f>IFERROR(_xlfn.CEILING.MATH(  HourlyRate * (Prices[[#This Row],[Assembly minutes]] / 60),  0.5),0)</f>
        <v>0</v>
      </c>
      <c r="Q30" s="52">
        <f>Prices[[#This Row],[Price flat pack]] + Prices[[#This Row],[Assembly price]]</f>
        <v>5</v>
      </c>
    </row>
    <row r="31" spans="2:17" ht="15">
      <c r="B31" s="3" t="s">
        <v>70</v>
      </c>
      <c r="C31" s="3" t="s">
        <v>49</v>
      </c>
      <c r="D31" s="71">
        <v>3</v>
      </c>
      <c r="E31" s="29">
        <f>HourlyCost * (Prices[[#This Row],[Cut min]] / 60)</f>
        <v>1.233756</v>
      </c>
      <c r="F31" s="29">
        <f>HourlyRate * (Prices[[#This Row],[Cut min]] / 60)</f>
        <v>2</v>
      </c>
      <c r="G31" s="71"/>
      <c r="H31" s="33">
        <f>HourlyCost * (Prices[[#This Row],[Assembly minutes]] / 60)</f>
        <v>0</v>
      </c>
      <c r="I31" s="67">
        <v>300</v>
      </c>
      <c r="J31" s="29">
        <f>_xlfn.XLOOKUP(Prices[[#This Row],[Board weight (micron)]], BoardPrice[Board], BoardPrice[Cost per board], Price1000, 0)/_xlfn.XLOOKUP( Prices[[#This Row],[Size]], BoardSize[Size], BoardSize[Boxes per board], 1, 0)*IF(OR(Prices[[#This Row],[Style]] = "Box + lid (tabbed)", Prices[[#This Row],[Style]] = "Box + lid (glued)"), 2, 1)</f>
        <v>1.3833333333333335</v>
      </c>
      <c r="K31" s="29">
        <f>Maintenance/_xlfn.XLOOKUP(Prices[[#This Row],[Size]],BoardSize[Size],BoardSize[Boxes per board])</f>
        <v>1.1571929824561404</v>
      </c>
      <c r="L31" s="29"/>
      <c r="M31" s="29">
        <f>Prices[[#This Row],[Staff cost]] + Prices[[#This Row],[Board cost]] + Prices[[#This Row],[Maintenance]] + Prices[[#This Row],[Additional cost]]</f>
        <v>3.774282315789474</v>
      </c>
      <c r="N31" s="29">
        <f>(Prices[[#This Row],[Staff time]] + Prices[[#This Row],[Board cost]] + Prices[[#This Row],[Maintenance]] + Prices[[#This Row],[Additional cost]]) * (1 + Profit)</f>
        <v>6.8107894736842116</v>
      </c>
      <c r="O31" s="29">
        <f>CEILING(Prices[[#This Row],[Calculated price]],0.25)</f>
        <v>7</v>
      </c>
      <c r="P31" s="29">
        <f>IFERROR(_xlfn.CEILING.MATH(  HourlyRate * (Prices[[#This Row],[Assembly minutes]] / 60),  0.5),0)</f>
        <v>0</v>
      </c>
      <c r="Q31" s="52">
        <f>Prices[[#This Row],[Price flat pack]] + Prices[[#This Row],[Assembly price]]</f>
        <v>7</v>
      </c>
    </row>
    <row r="32" spans="2:17" ht="15">
      <c r="B32" s="3" t="s">
        <v>70</v>
      </c>
      <c r="C32" s="3" t="s">
        <v>50</v>
      </c>
      <c r="D32" s="71">
        <v>4</v>
      </c>
      <c r="E32" s="29">
        <f>HourlyCost * (Prices[[#This Row],[Cut min]] / 60)</f>
        <v>1.645008</v>
      </c>
      <c r="F32" s="29">
        <f>HourlyRate * (Prices[[#This Row],[Cut min]] / 60)</f>
        <v>2.6666666666666665</v>
      </c>
      <c r="G32" s="71"/>
      <c r="H32" s="33">
        <f>HourlyCost * (Prices[[#This Row],[Assembly minutes]] / 60)</f>
        <v>0</v>
      </c>
      <c r="I32" s="67">
        <v>300</v>
      </c>
      <c r="J32" s="29">
        <f>_xlfn.XLOOKUP(Prices[[#This Row],[Board weight (micron)]], BoardPrice[Board], BoardPrice[Cost per board], Price1000, 0)/_xlfn.XLOOKUP( Prices[[#This Row],[Size]], BoardSize[Size], BoardSize[Boxes per board], 1, 0)*IF(OR(Prices[[#This Row],[Style]] = "Box + lid (tabbed)", Prices[[#This Row],[Style]] = "Box + lid (glued)"), 2, 1)</f>
        <v>2.075</v>
      </c>
      <c r="K32" s="29">
        <f>Maintenance/_xlfn.XLOOKUP(Prices[[#This Row],[Size]],BoardSize[Size],BoardSize[Boxes per board])</f>
        <v>1.7357894736842105</v>
      </c>
      <c r="L32" s="29"/>
      <c r="M32" s="29">
        <f>Prices[[#This Row],[Staff cost]] + Prices[[#This Row],[Board cost]] + Prices[[#This Row],[Maintenance]] + Prices[[#This Row],[Additional cost]]</f>
        <v>5.4557974736842105</v>
      </c>
      <c r="N32" s="29">
        <f>(Prices[[#This Row],[Staff time]] + Prices[[#This Row],[Board cost]] + Prices[[#This Row],[Maintenance]] + Prices[[#This Row],[Additional cost]]) * (1 + Profit)</f>
        <v>9.7161842105263165</v>
      </c>
      <c r="O32" s="29">
        <f>CEILING(Prices[[#This Row],[Calculated price]],0.25)</f>
        <v>9.75</v>
      </c>
      <c r="P32" s="29">
        <f>IFERROR(_xlfn.CEILING.MATH(  HourlyRate * (Prices[[#This Row],[Assembly minutes]] / 60),  0.5),0)</f>
        <v>0</v>
      </c>
      <c r="Q32" s="52">
        <f>Prices[[#This Row],[Price flat pack]] + Prices[[#This Row],[Assembly price]]</f>
        <v>9.75</v>
      </c>
    </row>
    <row r="33" spans="2:17" ht="15">
      <c r="B33" s="3" t="s">
        <v>70</v>
      </c>
      <c r="C33" s="3" t="s">
        <v>60</v>
      </c>
      <c r="D33" s="71">
        <v>5</v>
      </c>
      <c r="E33" s="29">
        <f>HourlyCost * (Prices[[#This Row],[Cut min]] / 60)</f>
        <v>2.05626</v>
      </c>
      <c r="F33" s="29">
        <f>HourlyRate * (Prices[[#This Row],[Cut min]] / 60)</f>
        <v>3.333333333333333</v>
      </c>
      <c r="G33" s="71"/>
      <c r="H33" s="33">
        <f>HourlyCost * (Prices[[#This Row],[Assembly minutes]] / 60)</f>
        <v>0</v>
      </c>
      <c r="I33" s="67">
        <v>300</v>
      </c>
      <c r="J33" s="29">
        <f>_xlfn.XLOOKUP(Prices[[#This Row],[Board weight (micron)]], BoardPrice[Board], BoardPrice[Cost per board], Price1000, 0)/_xlfn.XLOOKUP( Prices[[#This Row],[Size]], BoardSize[Size], BoardSize[Boxes per board], 1, 0)*IF(OR(Prices[[#This Row],[Style]] = "Box + lid (tabbed)", Prices[[#This Row],[Style]] = "Box + lid (glued)"), 2, 1)</f>
        <v>4.15</v>
      </c>
      <c r="K33" s="29">
        <f>Maintenance/_xlfn.XLOOKUP(Prices[[#This Row],[Size]],BoardSize[Size],BoardSize[Boxes per board])</f>
        <v>3.4715789473684211</v>
      </c>
      <c r="L33" s="29"/>
      <c r="M33" s="29">
        <f>Prices[[#This Row],[Staff cost]] + Prices[[#This Row],[Board cost]] + Prices[[#This Row],[Maintenance]] + Prices[[#This Row],[Additional cost]]</f>
        <v>9.6778389473684214</v>
      </c>
      <c r="N33" s="29">
        <f>(Prices[[#This Row],[Staff time]] + Prices[[#This Row],[Board cost]] + Prices[[#This Row],[Maintenance]] + Prices[[#This Row],[Additional cost]]) * (1 + Profit)</f>
        <v>16.432368421052633</v>
      </c>
      <c r="O33" s="29">
        <f>CEILING(Prices[[#This Row],[Calculated price]],0.25)</f>
        <v>16.5</v>
      </c>
      <c r="P33" s="29">
        <f>IFERROR(_xlfn.CEILING.MATH(  HourlyRate * (Prices[[#This Row],[Assembly minutes]] / 60),  0.5),0)</f>
        <v>0</v>
      </c>
      <c r="Q33" s="52">
        <f>Prices[[#This Row],[Price flat pack]] + Prices[[#This Row],[Assembly price]]</f>
        <v>16.5</v>
      </c>
    </row>
    <row r="34" spans="2:19" ht="15">
      <c r="B34" s="75" t="s">
        <v>81</v>
      </c>
      <c r="C34" s="75"/>
      <c r="D34" s="76">
        <v>0.5</v>
      </c>
      <c r="E34" s="77">
        <f>HourlyCost * (Prices[[#This Row],[Cut min]] / 60)</f>
        <v>0.205626</v>
      </c>
      <c r="F34" s="77">
        <f>HourlyRate * (Prices[[#This Row],[Cut min]] / 60)</f>
        <v>0.33333333333333331</v>
      </c>
      <c r="G34" s="76"/>
      <c r="H34" s="78">
        <f>HourlyCost * (Prices[[#This Row],[Assembly minutes]] / 60)</f>
        <v>0</v>
      </c>
      <c r="I34" s="79"/>
      <c r="J34" s="77">
        <v>0.07</v>
      </c>
      <c r="K34" s="77">
        <v>0</v>
      </c>
      <c r="L34" s="77"/>
      <c r="M34" s="77">
        <f>Prices[[#This Row],[Staff cost]] + Prices[[#This Row],[Board cost]] + Prices[[#This Row],[Maintenance]] + Prices[[#This Row],[Additional cost]]</f>
        <v>0.27562600000000004</v>
      </c>
      <c r="N34" s="77">
        <f>(Prices[[#This Row],[Staff time]] + Prices[[#This Row],[Board cost]] + Prices[[#This Row],[Maintenance]] + Prices[[#This Row],[Additional cost]]) * (1 + Profit)</f>
        <v>0.605</v>
      </c>
      <c r="O34" s="29">
        <f>CEILING(Prices[[#This Row],[Calculated price]],0.25)</f>
        <v>0.75</v>
      </c>
      <c r="P34" s="77">
        <f>IFERROR(_xlfn.CEILING.MATH(  HourlyRate * (Prices[[#This Row],[Assembly minutes]] / 60),  0.5),0)</f>
        <v>0</v>
      </c>
      <c r="Q34" s="80">
        <f>Prices[[#This Row],[Price flat pack]] + Prices[[#This Row],[Assembly price]]</f>
        <v>0.75</v>
      </c>
      <c r="S34" s="70" t="s">
        <v>85</v>
      </c>
    </row>
    <row r="35" ht="15"/>
    <row r="36" ht="15"/>
    <row r="37" ht="15"/>
  </sheetData>
  <sheetProtection algorithmName="SHA-512" hashValue="9X/DQv1q0SV/yk3NHTnEvyTmIcEneqVmvJbIDddy3FyJn/9jbMvSHi5/ix15h/oehYphktYx5KG/ZmsfcC3M5g==" saltValue="/rraCzw1RtiwNT9agV4zBQ==" spinCount="100000" sheet="1" objects="1" scenarios="1" selectLockedCells="1" selectUnlockedCells="1"/>
  <pageMargins left="0.7" right="0.7" top="0.75" bottom="0.75" header="0.3" footer="0.3"/>
  <headerFooter scaleWithDoc="1" alignWithMargins="0" differentFirst="0" differentOddEven="0"/>
  <drawing r:id="rId1"/>
  <tableParts count="4">
    <tablePart r:id="rId6"/>
    <tablePart r:id="rId7"/>
    <tablePart r:id="rId8"/>
    <tablePart r:id="rId5"/>
  </tableParts>
  <extLst/>
</worksheet>
</file>

<file path=xl/worksheets/sheet4.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B2:D20"/>
  <sheetViews>
    <sheetView view="normal" workbookViewId="0">
      <selection pane="topLeft" activeCell="E8" sqref="E8"/>
    </sheetView>
  </sheetViews>
  <sheetFormatPr defaultRowHeight="15"/>
  <cols>
    <col min="2" max="2" width="13.75390625" bestFit="1" customWidth="1"/>
    <col min="3" max="3" width="7.375" style="49" bestFit="1" customWidth="1"/>
    <col min="4" max="4" width="4.625" style="50" bestFit="1" customWidth="1"/>
    <col min="5" max="5" width="8.50390625" bestFit="1" customWidth="1"/>
    <col min="6" max="6" width="4.375" bestFit="1" customWidth="1"/>
    <col min="7" max="7" width="3.875" bestFit="1" customWidth="1"/>
    <col min="8" max="8" width="17.625" customWidth="1"/>
    <col min="9" max="9" width="12.375" bestFit="1" customWidth="1"/>
    <col min="10" max="10" width="2.875" bestFit="1" customWidth="1"/>
    <col min="12" max="12" width="5.50390625" bestFit="1" customWidth="1"/>
  </cols>
  <sheetData>
    <row r="2" spans="2:4" ht="15.75" customHeight="1">
      <c r="B2" s="5" t="s">
        <v>82</v>
      </c>
      <c r="C2" s="49" t="s">
        <v>83</v>
      </c>
      <c r="D2" t="s">
        <v>59</v>
      </c>
    </row>
    <row r="3" spans="2:4">
      <c r="B3" t="s">
        <v>84</v>
      </c>
      <c r="C3" s="85"/>
      <c r="D3" s="84"/>
    </row>
    <row r="4" spans="3:4">
      <c r="C4"/>
      <c r="D4"/>
    </row>
    <row r="5" spans="3:4">
      <c r="C5"/>
      <c r="D5"/>
    </row>
    <row r="6" spans="3:4">
      <c r="C6"/>
      <c r="D6"/>
    </row>
    <row r="7" spans="3:4">
      <c r="C7"/>
      <c r="D7"/>
    </row>
    <row r="8" spans="3:4">
      <c r="C8"/>
      <c r="D8"/>
    </row>
    <row r="9" spans="3:4">
      <c r="C9"/>
      <c r="D9"/>
    </row>
    <row r="10" spans="3:4">
      <c r="C10"/>
      <c r="D10"/>
    </row>
    <row r="11" spans="3:4">
      <c r="C11"/>
      <c r="D11"/>
    </row>
    <row r="12" spans="3:4">
      <c r="C12"/>
      <c r="D12"/>
    </row>
    <row r="13" spans="3:4">
      <c r="C13"/>
      <c r="D13"/>
    </row>
    <row r="14" spans="3:4">
      <c r="C14"/>
      <c r="D14"/>
    </row>
    <row r="15" spans="3:4">
      <c r="C15"/>
      <c r="D15"/>
    </row>
    <row r="16" spans="3:4">
      <c r="C16"/>
      <c r="D16"/>
    </row>
    <row r="17" spans="3:4">
      <c r="C17"/>
      <c r="D17"/>
    </row>
    <row r="18" spans="3:4">
      <c r="C18"/>
      <c r="D18"/>
    </row>
    <row r="19" spans="3:4">
      <c r="C19"/>
      <c r="D19"/>
    </row>
    <row r="20" spans="3:4">
      <c r="C20"/>
      <c r="D20"/>
    </row>
  </sheetData>
  <pageMargins left="0.7" right="0.7" top="0.75" bottom="0.75" header="0.3" footer="0.3"/>
  <headerFooter scaleWithDoc="1" alignWithMargins="0" differentFirst="0" differentOddEven="0"/>
  <extLs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e7f912e8-f3d5-4ca4-b319-f19a12947fb9" xsi:nil="true"/>
    <lcf76f155ced4ddcb4097134ff3c332f xmlns="799772e6-1870-4886-99eb-6329e63abb8d">
      <Terms xmlns="http://schemas.microsoft.com/office/infopath/2007/PartnerControls"/>
    </lcf76f155ced4ddcb4097134ff3c332f>
    <Amount xmlns="799772e6-1870-4886-99eb-6329e63abb8d" xsi:nil="true"/>
    <SharedWithUsers xmlns="e7f912e8-f3d5-4ca4-b319-f19a12947fb9">
      <UserInfo>
        <DisplayName>Alam, Mahbubul</DisplayName>
        <AccountId>1204</AccountId>
        <AccountType/>
      </UserInfo>
    </SharedWithUsers>
    <Date xmlns="799772e6-1870-4886-99eb-6329e63abb8d" xsi:nil="true"/>
    <ApprovedbyEG xmlns="799772e6-1870-4886-99eb-6329e63abb8d" xsi:nil="true"/>
    <EventType xmlns="799772e6-1870-4886-99eb-6329e63abb8d" xsi:nil="true"/>
    <EventCategory xmlns="799772e6-1870-4886-99eb-6329e63abb8d" xsi:nil="true"/>
    <Cancelled xmlns="799772e6-1870-4886-99eb-6329e63abb8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A3BAFF75F51A54894556530572859D6" ma:contentTypeVersion="24" ma:contentTypeDescription="Create a new document." ma:contentTypeScope="" ma:versionID="0762dda187c4bcabfb58ee38f15c1338">
  <xsd:schema xmlns:xsd="http://www.w3.org/2001/XMLSchema" xmlns:xs="http://www.w3.org/2001/XMLSchema" xmlns:p="http://schemas.microsoft.com/office/2006/metadata/properties" xmlns:ns1="http://schemas.microsoft.com/sharepoint/v3" xmlns:ns2="799772e6-1870-4886-99eb-6329e63abb8d" xmlns:ns3="e7f912e8-f3d5-4ca4-b319-f19a12947fb9" targetNamespace="http://schemas.microsoft.com/office/2006/metadata/properties" ma:root="true" ma:fieldsID="17c3c4ef1e970337129544c0d848219b" ns1:_="" ns2:_="" ns3:_="">
    <xsd:import namespace="http://schemas.microsoft.com/sharepoint/v3"/>
    <xsd:import namespace="799772e6-1870-4886-99eb-6329e63abb8d"/>
    <xsd:import namespace="e7f912e8-f3d5-4ca4-b319-f19a12947fb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Location" minOccurs="0"/>
                <xsd:element ref="ns2:Amount" minOccurs="0"/>
                <xsd:element ref="ns2:MediaServiceSearchProperties" minOccurs="0"/>
                <xsd:element ref="ns1:_ip_UnifiedCompliancePolicyProperties" minOccurs="0"/>
                <xsd:element ref="ns1:_ip_UnifiedCompliancePolicyUIAction" minOccurs="0"/>
                <xsd:element ref="ns2:MediaServiceBillingMetadata" minOccurs="0"/>
                <xsd:element ref="ns2:EventType" minOccurs="0"/>
                <xsd:element ref="ns2:Date" minOccurs="0"/>
                <xsd:element ref="ns2:ApprovedbyEG" minOccurs="0"/>
                <xsd:element ref="ns2:EventCategory" minOccurs="0"/>
                <xsd:element ref="ns2:Cancell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9772e6-1870-4886-99eb-6329e63abb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613d5854-bcb9-4b42-9a63-6204cccce63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Amount" ma:index="22" nillable="true" ma:displayName="Amount" ma:format="Dropdown" ma:internalName="Amount">
      <xsd:simpleType>
        <xsd:restriction base="dms:Text">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element name="EventType" ma:index="27" nillable="true" ma:displayName="Event Type" ma:format="Dropdown" ma:internalName="EventType">
      <xsd:simpleType>
        <xsd:restriction base="dms:Choice">
          <xsd:enumeration value="CORE - repeat"/>
          <xsd:enumeration value="CORE - new content"/>
          <xsd:enumeration value="ONE OFF"/>
          <xsd:enumeration value="Private Events"/>
          <xsd:enumeration value="Iconic Display"/>
        </xsd:restriction>
      </xsd:simpleType>
    </xsd:element>
    <xsd:element name="Date" ma:index="28" nillable="true" ma:displayName="Date" ma:format="Dropdown" ma:internalName="Date">
      <xsd:simpleType>
        <xsd:restriction base="dms:Choice">
          <xsd:enumeration value="Q1"/>
          <xsd:enumeration value="Q2"/>
          <xsd:enumeration value="Q3"/>
          <xsd:enumeration value="Q4"/>
          <xsd:enumeration value="Q1Q2"/>
          <xsd:enumeration value="Q2 25 Q1 26"/>
        </xsd:restriction>
      </xsd:simpleType>
    </xsd:element>
    <xsd:element name="ApprovedbyEG" ma:index="29" nillable="true" ma:displayName="Approved by EG" ma:format="Dropdown" ma:internalName="ApprovedbyEG">
      <xsd:simpleType>
        <xsd:restriction base="dms:Choice">
          <xsd:enumeration value="N/A"/>
          <xsd:enumeration value="Approved"/>
          <xsd:enumeration value="For Review"/>
          <xsd:enumeration value="Info Needed"/>
        </xsd:restriction>
      </xsd:simpleType>
    </xsd:element>
    <xsd:element name="EventCategory" ma:index="30" nillable="true" ma:displayName="Event Category" ma:format="Dropdown" ma:internalName="EventCategory">
      <xsd:simpleType>
        <xsd:restriction base="dms:Choice">
          <xsd:enumeration value="Hybrid Talk"/>
          <xsd:enumeration value="Book Group"/>
          <xsd:enumeration value="Literary Event at TLA"/>
          <xsd:enumeration value="Archives on Show"/>
          <xsd:enumeration value="Iconic Display"/>
          <xsd:enumeration value="Community Display"/>
          <xsd:enumeration value="One Off"/>
          <xsd:enumeration value="Walking Tour"/>
          <xsd:enumeration value="Talk + Doc Viewing"/>
          <xsd:enumeration value="Talk"/>
          <xsd:enumeration value="Academic Researchers"/>
          <xsd:enumeration value="Film Screening"/>
        </xsd:restriction>
      </xsd:simpleType>
    </xsd:element>
    <xsd:element name="Cancelled" ma:index="31" nillable="true" ma:displayName="Cancelled" ma:format="Dropdown" ma:internalName="Cancelled">
      <xsd:simpleType>
        <xsd:restriction base="dms:Choice">
          <xsd:enumeration value="Cancelled"/>
        </xsd:restriction>
      </xsd:simpleType>
    </xsd:element>
  </xsd:schema>
  <xsd:schema xmlns:xsd="http://www.w3.org/2001/XMLSchema" xmlns:xs="http://www.w3.org/2001/XMLSchema" xmlns:dms="http://schemas.microsoft.com/office/2006/documentManagement/types" xmlns:pc="http://schemas.microsoft.com/office/infopath/2007/PartnerControls" targetNamespace="e7f912e8-f3d5-4ca4-b319-f19a12947fb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ac698164-e76b-4c74-9a52-65ab901c8539}" ma:internalName="TaxCatchAll" ma:showField="CatchAllData" ma:web="e7f912e8-f3d5-4ca4-b319-f19a12947fb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xsi="http://www.w3.org/2001/XMLSchema-instance" xmlns:pc="http://schemas.microsoft.com/office/infopath/2007/PartnerControls" xmlns:p="http://schemas.microsoft.com/office/2006/metadata/properties">
  <documentManagement>
    <_ip_UnifiedCompliancePolicyProperties xmlns="http://schemas.microsoft.com/sharepoint/v3" xsi:nil="true"/>
    <_ip_UnifiedCompliancePolicyUIAction xmlns="http://schemas.microsoft.com/sharepoint/v3" xsi:nil="true"/>
    <lcf76f155ced4ddcb4097134ff3c332f xmlns="799772e6-1870-4886-99eb-6329e63abb8d">
      <Terms xmlns="http://schemas.microsoft.com/office/infopath/2007/PartnerControls"/>
    </lcf76f155ced4ddcb4097134ff3c332f>
    <Amount xmlns="799772e6-1870-4886-99eb-6329e63abb8d" xsi:nil="true"/>
    <EventType xmlns="799772e6-1870-4886-99eb-6329e63abb8d" xsi:nil="true"/>
    <Date xmlns="799772e6-1870-4886-99eb-6329e63abb8d" xsi:nil="true"/>
    <ApprovedbyEG xmlns="799772e6-1870-4886-99eb-6329e63abb8d" xsi:nil="true"/>
    <EventCategory xmlns="799772e6-1870-4886-99eb-6329e63abb8d" xsi:nil="true"/>
    <Cancelled xmlns="799772e6-1870-4886-99eb-6329e63abb8d" xsi:nil="true"/>
    <TaxCatchAll xmlns="e7f912e8-f3d5-4ca4-b319-f19a12947fb9" xsi:nil="true"/>
    <SharedWithUsers xmlns="e7f912e8-f3d5-4ca4-b319-f19a12947fb9">
      <UserInfo xmlns="e7f912e8-f3d5-4ca4-b319-f19a12947fb9">
        <DisplayName>Alam, Mahbubul</DisplayName>
        <AccountId>1204</AccountId>
        <AccountType/>
      </UserInfo>
    </SharedWithUsers>
  </documentManagement>
</p:properties>
</file>

<file path=customXml/itemProps1.xml><?xml version="1.0" encoding="utf-8"?>
<ds:datastoreItem xmlns:ds="http://schemas.openxmlformats.org/officeDocument/2006/customXml" ds:itemID="{D53CB475-8D6F-4385-A9FD-5D3A84347D3C}">
  <ds:schemaRefs>
    <ds:schemaRef ds:uri="http://schemas.microsoft.com/sharepoint/v3/contenttype/forms"/>
  </ds:schemaRefs>
</ds:datastoreItem>
</file>

<file path=customXml/itemProps2.xml><?xml version="1.0" encoding="utf-8"?>
<ds:datastoreItem xmlns:ds="http://schemas.openxmlformats.org/officeDocument/2006/customXml" ds:itemID="{C632B454-088C-416D-BB77-F3B1196B56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99772e6-1870-4886-99eb-6329e63abb8d"/>
    <ds:schemaRef ds:uri="e7f912e8-f3d5-4ca4-b319-f19a12947f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370D84-7299-4952-8536-585552B795F8}">
  <ds:schemaRefs>
    <ds:schemaRef ds:uri="http://schemas.microsoft.com/office/2006/metadata/properties"/>
    <ds:schemaRef ds:uri="http://schemas.microsoft.com/office/infopath/2007/PartnerControls"/>
    <ds:schemaRef ds:uri="http://schemas.microsoft.com/sharepoint/v3"/>
    <ds:schemaRef ds:uri="e7f912e8-f3d5-4ca4-b319-f19a12947fb9"/>
    <ds:schemaRef ds:uri="799772e6-1870-4886-99eb-6329e63abb8d"/>
  </ds:schemaRefs>
</ds:datastoreItem>
</file>

<file path=docProps/app.xml><?xml version="1.0" encoding="utf-8"?>
<Properties xmlns="http://schemas.openxmlformats.org/officeDocument/2006/extended-properties">
  <Application>Microsoft Excel</Application>
  <Company/>
  <Manager/>
  <Template>TM12037780</Template>
  <HyperlinkBase/>
  <AppVersion>16.0300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
  <dc:creator>Kevin Sheahan</dc:creator>
  <dc:description/>
  <cp:keywords/>
  <cp:lastModifiedBy>Kevin Sheahan</cp:lastModifiedBy>
  <dcterms:created xsi:type="dcterms:W3CDTF">2022-02-14T05:03:10Z</dcterms:created>
  <dcterms:modified xsi:type="dcterms:W3CDTF">2026-02-24T11:08:01Z</dcterms:modified>
  <dc:subject/>
  <dc:title>tla-boxing-service-order-form</dc:title>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str>0x010100CA3BAFF75F51A54894556530572859D6</vt:lpstr>
  </property>
  <property fmtid="{D5CDD505-2E9C-101B-9397-08002B2CF9AE}" pid="3" name="MSIP_Label_8eca86e8-6fb5-45dd-bb08-a8d185fa5301_Enabled">
    <vt:lpstr>true</vt:lpstr>
  </property>
  <property fmtid="{D5CDD505-2E9C-101B-9397-08002B2CF9AE}" pid="4" name="MSIP_Label_8eca86e8-6fb5-45dd-bb08-a8d185fa5301_SetDate">
    <vt:lpstr>2024-01-10T11:18:25Z</vt:lpstr>
  </property>
  <property fmtid="{D5CDD505-2E9C-101B-9397-08002B2CF9AE}" pid="5" name="MSIP_Label_8eca86e8-6fb5-45dd-bb08-a8d185fa5301_Method">
    <vt:lpstr>Standard</vt:lpstr>
  </property>
  <property fmtid="{D5CDD505-2E9C-101B-9397-08002B2CF9AE}" pid="6" name="MSIP_Label_8eca86e8-6fb5-45dd-bb08-a8d185fa5301_Name">
    <vt:lpstr>Official</vt:lpstr>
  </property>
  <property fmtid="{D5CDD505-2E9C-101B-9397-08002B2CF9AE}" pid="7" name="MSIP_Label_8eca86e8-6fb5-45dd-bb08-a8d185fa5301_SiteId">
    <vt:lpstr>9fe658cd-b3cd-4056-8519-3222ffa96be8</vt:lpstr>
  </property>
  <property fmtid="{D5CDD505-2E9C-101B-9397-08002B2CF9AE}" pid="8" name="MSIP_Label_8eca86e8-6fb5-45dd-bb08-a8d185fa5301_ActionId">
    <vt:lpstr>d78d193a-fb89-4e4b-94cc-9e25cee1e964</vt:lpstr>
  </property>
  <property fmtid="{D5CDD505-2E9C-101B-9397-08002B2CF9AE}" pid="9" name="MSIP_Label_8eca86e8-6fb5-45dd-bb08-a8d185fa5301_ContentBits">
    <vt:lpstr>0</vt:lpstr>
  </property>
  <property fmtid="{D5CDD505-2E9C-101B-9397-08002B2CF9AE}" pid="10" name="MediaServiceImageTags">
    <vt:lpstr/>
  </property>
</Properties>
</file>